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<sst xmlns="http://schemas.openxmlformats.org/spreadsheetml/2006/main" count="303" uniqueCount="156">
  <si>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</si>
  <si>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</si>
  <si>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</si>
  <si>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</si>
  <si>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</si>
  <si>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</si>
  <si>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</si>
  <si>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</si>
  <si>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</si>
  <si>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</si>
  <si>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</si>
  <si>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</si>
  <si>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</si>
  <si>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</si>
  <si>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</si>
  <si>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</si>
  <si>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</si>
  <si>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</si>
  <si>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</si>
  <si>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</si>
  <si>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</si>
  <si>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</si>
  <si>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</si>
  <si>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</si>
  <si>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</si>
  <si>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</si>
  <si>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</si>
  <si>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</si>
  <si>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</si>
  <si>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</si>
  <si>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</si>
  <si>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</si>
  <si>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</si>
  <si>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</si>
  <si>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</si>
  <si>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</si>
  <si>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</si>
  <si>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</si>
  <si>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</si>
  <si>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</si>
  <si>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</si>
  <si>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</si>
  <si>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</si>
  <si>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</si>
  <si>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</si>
  <si>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</si>
  <si>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</si>
  <si>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</si>
  <si>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</si>
  <si>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</si>
  <si>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</si>
  <si>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</si>
  <si>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</si>
  <si>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</si>
  <si>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</si>
  <si>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</si>
  <si>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</si>
  <si>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</si>
  <si>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</si>
  <si>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</si>
  <si>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</si>
  <si>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</si>
  <si>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</si>
  <si>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</si>
  <si>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</si>
  <si>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</si>
  <si>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</si>
  <si>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</si>
  <si>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</si>
  <si>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</si>
  <si>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</si>
  <si>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</si>
  <si>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</si>
  <si>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</si>
  <si>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</si>
  <si>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</si>
  <si>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</si>
  <si>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</si>
  <si>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</si>
  <si>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</si>
  <si>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</si>
  <si>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</si>
  <si>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</si>
  <si>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</si>
  <si>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</si>
  <si>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</si>
  <si>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</si>
  <si>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</si>
  <si>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</si>
  <si>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</si>
  <si>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</si>
  <si>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</si>
  <si>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</si>
  <si>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</si>
  <si>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</si>
  <si>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</si>
  <si>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</si>
  <si>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</si>
  <si>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</si>
  <si>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</si>
  <si>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</si>
  <si>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</si>
  <si>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</si>
  <si>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</si>
  <si>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</si>
  <si>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</si>
  <si>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</si>
  <si>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</si>
  <si>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</si>
  <si>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</si>
  <si>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</si>
  <si>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</si>
  <si>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</si>
  <si>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</si>
  <si>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</si>
  <si>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</si>
  <si>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</si>
  <si>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</si>
  <si>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</si>
  <si>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</si>
  <si>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</si>
  <si>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</si>
  <si>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</si>
  <si>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</si>
  <si>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</si>
  <si>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</si>
  <si>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</si>
  <si>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</si>
  <si>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</si>
  <si>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</si>
  <si>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</si>
  <si>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</si>
  <si>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</si>
  <si>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</si>
  <si>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автомобильной дороги по ул. Вавилова (от ул. Покровская до ул. Ермака)</t>
  </si>
  <si>
    <t>Реконструкция  автомобильной дороги по ул. Пихтовая в г. Югорске</t>
  </si>
  <si>
    <t>Ввод в эксплуатацию 1373 м</t>
  </si>
  <si>
    <t>2012-2017</t>
  </si>
  <si>
    <t>увеличение с твердым покрытием</t>
  </si>
  <si>
    <t>улучшение твердого покрытия</t>
  </si>
  <si>
    <t>тротуары</t>
  </si>
  <si>
    <t xml:space="preserve">к постановлению </t>
  </si>
  <si>
    <t>администрации города Югорска</t>
  </si>
  <si>
    <t>2016-2018</t>
  </si>
  <si>
    <t>2013-2014</t>
  </si>
  <si>
    <t>2013-2017</t>
  </si>
  <si>
    <t>2019-2018</t>
  </si>
  <si>
    <t>3.9.</t>
  </si>
  <si>
    <t>Капитальный ремонт автомобильной дороги по ул. Калинина от ул. Октябрьской до ул. Есенина  в г. Югорске</t>
  </si>
  <si>
    <t>Мунипальный заказчик</t>
  </si>
  <si>
    <t>Ожидаемые результаты</t>
  </si>
  <si>
    <t>ДЖКиСК</t>
  </si>
  <si>
    <t>ДМСиГ</t>
  </si>
  <si>
    <t xml:space="preserve">бюджет МО </t>
  </si>
  <si>
    <t xml:space="preserve">Цель: Создание условий для устойчивого развития города Югорска за счет развития и совершенствования сети автомобильных дорог местного значения </t>
  </si>
  <si>
    <t>от 29 декабря 2012  № 3464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</si>
</sst>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>
        <color indexed="63"/>
      </left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3" fillId="0" borderId="4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3" fontId="7" fillId="0" borderId="4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7" fillId="0" borderId="5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" fontId="9" fillId="0" borderId="1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68" fontId="7" fillId="0" borderId="33" xfId="0" applyNumberFormat="1" applyFont="1" applyFill="1" applyBorder="1" applyAlignment="1">
      <alignment horizontal="center" vertical="center" wrapText="1"/>
    </xf>
    <xf numFmtId="168" fontId="7" fillId="0" borderId="39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6" fillId="0" borderId="40" xfId="0" applyNumberFormat="1" applyFont="1" applyFill="1" applyBorder="1" applyAlignment="1">
      <alignment horizontal="center" vertical="center" wrapText="1"/>
    </xf>
    <xf numFmtId="168" fontId="6" fillId="0" borderId="28" xfId="0" applyNumberFormat="1" applyFont="1" applyFill="1" applyBorder="1" applyAlignment="1">
      <alignment horizontal="center" vertical="center" wrapText="1"/>
    </xf>
    <xf numFmtId="168" fontId="7" fillId="0" borderId="35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Fill="1" applyBorder="1" applyAlignment="1">
      <alignment horizontal="center" vertical="center" wrapText="1"/>
    </xf>
    <xf numFmtId="168" fontId="6" fillId="0" borderId="34" xfId="0" applyNumberFormat="1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center" vertical="center" wrapText="1"/>
    </xf>
    <xf numFmtId="168" fontId="7" fillId="0" borderId="36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37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vertical="center" wrapText="1"/>
    </xf>
    <xf numFmtId="168" fontId="6" fillId="0" borderId="25" xfId="0" applyNumberFormat="1" applyFont="1" applyFill="1" applyBorder="1" applyAlignment="1">
      <alignment vertical="center" wrapText="1"/>
    </xf>
    <xf numFmtId="168" fontId="6" fillId="0" borderId="56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6" xfId="0" applyNumberFormat="1" applyFont="1" applyFill="1" applyBorder="1" applyAlignment="1">
      <alignment horizontal="center"/>
    </xf>
    <xf numFmtId="168" fontId="9" fillId="0" borderId="35" xfId="0" applyNumberFormat="1" applyFont="1" applyFill="1" applyBorder="1" applyAlignment="1">
      <alignment horizontal="center"/>
    </xf>
    <xf numFmtId="168" fontId="9" fillId="0" borderId="54" xfId="0" applyNumberFormat="1" applyFont="1" applyFill="1" applyBorder="1" applyAlignment="1">
      <alignment horizontal="right"/>
    </xf>
    <xf numFmtId="168" fontId="9" fillId="0" borderId="37" xfId="0" applyNumberFormat="1" applyFont="1" applyFill="1" applyBorder="1" applyAlignment="1">
      <alignment horizontal="right"/>
    </xf>
    <xf numFmtId="168" fontId="9" fillId="0" borderId="25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168" fontId="6" fillId="0" borderId="26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7" fillId="0" borderId="41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right" vertical="center" wrapText="1"/>
    </xf>
    <xf numFmtId="3" fontId="7" fillId="0" borderId="64" xfId="0" applyNumberFormat="1" applyFont="1" applyFill="1" applyBorder="1" applyAlignment="1">
      <alignment horizontal="right" vertical="center" wrapText="1"/>
    </xf>
    <xf numFmtId="3" fontId="6" fillId="0" borderId="63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168" fontId="4" fillId="0" borderId="38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168" fontId="7" fillId="0" borderId="32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168" fontId="7" fillId="0" borderId="58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62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center" vertical="center" wrapText="1"/>
    </xf>
    <xf numFmtId="168" fontId="6" fillId="0" borderId="64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horizontal="center" vertical="center" wrapText="1"/>
    </xf>
    <xf numFmtId="168" fontId="7" fillId="0" borderId="20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right" vertical="center" wrapText="1"/>
    </xf>
    <xf numFmtId="168" fontId="6" fillId="0" borderId="26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Border="1" applyAlignment="1">
      <alignment/>
    </xf>
    <xf numFmtId="168" fontId="6" fillId="0" borderId="67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168" fontId="9" fillId="0" borderId="32" xfId="0" applyNumberFormat="1" applyFont="1" applyFill="1" applyBorder="1" applyAlignment="1">
      <alignment horizontal="center"/>
    </xf>
    <xf numFmtId="168" fontId="9" fillId="0" borderId="61" xfId="0" applyNumberFormat="1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right"/>
    </xf>
    <xf numFmtId="168" fontId="9" fillId="0" borderId="26" xfId="0" applyNumberFormat="1" applyFont="1" applyFill="1" applyBorder="1" applyAlignment="1">
      <alignment horizontal="right"/>
    </xf>
    <xf numFmtId="168" fontId="9" fillId="0" borderId="63" xfId="0" applyNumberFormat="1" applyFont="1" applyFill="1" applyBorder="1" applyAlignment="1">
      <alignment horizontal="right"/>
    </xf>
    <xf numFmtId="168" fontId="9" fillId="0" borderId="22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168" fontId="9" fillId="0" borderId="68" xfId="0" applyNumberFormat="1" applyFont="1" applyFill="1" applyBorder="1" applyAlignment="1">
      <alignment horizontal="center"/>
    </xf>
    <xf numFmtId="168" fontId="9" fillId="0" borderId="69" xfId="0" applyNumberFormat="1" applyFont="1" applyFill="1" applyBorder="1" applyAlignment="1">
      <alignment horizontal="right"/>
    </xf>
    <xf numFmtId="168" fontId="9" fillId="0" borderId="70" xfId="0" applyNumberFormat="1" applyFont="1" applyFill="1" applyBorder="1" applyAlignment="1">
      <alignment horizontal="right"/>
    </xf>
    <xf numFmtId="168" fontId="9" fillId="0" borderId="48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 wrapText="1"/>
    </xf>
    <xf numFmtId="168" fontId="7" fillId="0" borderId="71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17" fontId="6" fillId="0" borderId="35" xfId="0" applyNumberFormat="1" applyFont="1" applyFill="1" applyBorder="1" applyAlignment="1">
      <alignment horizontal="center" vertical="center"/>
    </xf>
    <xf numFmtId="17" fontId="6" fillId="0" borderId="16" xfId="0" applyNumberFormat="1" applyFont="1" applyFill="1" applyBorder="1" applyAlignment="1">
      <alignment horizontal="center" vertical="center"/>
    </xf>
    <xf numFmtId="17" fontId="6" fillId="0" borderId="2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46" xfId="0" applyNumberFormat="1" applyFont="1" applyFill="1" applyBorder="1" applyAlignment="1" applyProtection="1">
      <alignment horizontal="center" vertical="center"/>
      <protection locked="0"/>
    </xf>
    <xf numFmtId="1" fontId="2" fillId="33" borderId="53" xfId="0" applyNumberFormat="1" applyFont="1" applyFill="1" applyBorder="1" applyAlignment="1" applyProtection="1">
      <alignment horizontal="center" vertical="center"/>
      <protection locked="0"/>
    </xf>
    <xf numFmtId="1" fontId="2" fillId="33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right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tabSelected="1" zoomScalePageLayoutView="0" workbookViewId="0" topLeftCell="A1">
      <pane xSplit="4" ySplit="10" topLeftCell="J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8" sqref="R8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5.140625" style="2" customWidth="1"/>
    <col min="4" max="4" width="12.28125" style="2" customWidth="1"/>
    <col min="5" max="5" width="11.421875" style="2" customWidth="1"/>
    <col min="6" max="6" width="14.28125" style="2" customWidth="1"/>
    <col min="7" max="7" width="13.421875" style="2" customWidth="1"/>
    <col min="8" max="8" width="12.140625" style="2" customWidth="1"/>
    <col min="9" max="9" width="11.8515625" style="2" customWidth="1"/>
    <col min="10" max="10" width="10.00390625" style="2" customWidth="1"/>
    <col min="11" max="14" width="9.421875" style="2" customWidth="1"/>
    <col min="15" max="15" width="15.8515625" style="2" customWidth="1"/>
    <col min="16" max="16" width="18.140625" style="2" customWidth="1"/>
    <col min="19" max="19" width="19.8515625" style="0" hidden="1" customWidth="1"/>
    <col min="20" max="20" width="20.57421875" style="0" hidden="1" customWidth="1"/>
    <col min="21" max="21" width="18.8515625" style="0" hidden="1" customWidth="1"/>
    <col min="22" max="22" width="19.57421875" style="0" hidden="1" customWidth="1"/>
    <col min="23" max="23" width="0" style="0" hidden="1" customWidth="1"/>
  </cols>
  <sheetData>
    <row r="1" ht="12.75" customHeight="1">
      <c r="P1" s="135" t="s">
        <v>85</v>
      </c>
    </row>
    <row r="2" ht="12.75" customHeight="1">
      <c r="P2" s="134" t="s">
        <v>141</v>
      </c>
    </row>
    <row r="3" ht="12.75" customHeight="1">
      <c r="P3" s="134" t="s">
        <v>142</v>
      </c>
    </row>
    <row r="4" ht="15" customHeight="1">
      <c r="P4" s="134" t="s">
        <v>155</v>
      </c>
    </row>
    <row r="5" ht="12.75" customHeight="1">
      <c r="P5" s="134" t="s">
        <v>85</v>
      </c>
    </row>
    <row r="6" spans="1:16" ht="29.25" customHeight="1">
      <c r="A6" s="277" t="s">
        <v>87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7" ht="5.25" customHeight="1" thickBot="1"/>
    <row r="8" spans="1:16" s="3" customFormat="1" ht="23.25" customHeight="1" thickBot="1">
      <c r="A8" s="290" t="s">
        <v>0</v>
      </c>
      <c r="B8" s="293" t="s">
        <v>32</v>
      </c>
      <c r="C8" s="293" t="s">
        <v>149</v>
      </c>
      <c r="D8" s="280" t="s">
        <v>31</v>
      </c>
      <c r="E8" s="278" t="s">
        <v>33</v>
      </c>
      <c r="F8" s="279"/>
      <c r="G8" s="279"/>
      <c r="H8" s="279"/>
      <c r="I8" s="279"/>
      <c r="J8" s="279"/>
      <c r="K8" s="279"/>
      <c r="L8" s="279"/>
      <c r="M8" s="279"/>
      <c r="N8" s="280"/>
      <c r="O8" s="301" t="s">
        <v>34</v>
      </c>
      <c r="P8" s="302" t="s">
        <v>150</v>
      </c>
    </row>
    <row r="9" spans="1:16" s="3" customFormat="1" ht="23.25" customHeight="1" thickBot="1">
      <c r="A9" s="291"/>
      <c r="B9" s="294"/>
      <c r="C9" s="294"/>
      <c r="D9" s="296"/>
      <c r="E9" s="281" t="s">
        <v>123</v>
      </c>
      <c r="F9" s="246" t="s">
        <v>121</v>
      </c>
      <c r="G9" s="247"/>
      <c r="H9" s="247"/>
      <c r="I9" s="248"/>
      <c r="J9" s="247" t="s">
        <v>122</v>
      </c>
      <c r="K9" s="247"/>
      <c r="L9" s="247"/>
      <c r="M9" s="247"/>
      <c r="N9" s="248"/>
      <c r="O9" s="296"/>
      <c r="P9" s="303"/>
    </row>
    <row r="10" spans="1:22" s="3" customFormat="1" ht="30" customHeight="1" thickBot="1">
      <c r="A10" s="292"/>
      <c r="B10" s="295"/>
      <c r="C10" s="295"/>
      <c r="D10" s="297"/>
      <c r="E10" s="282"/>
      <c r="F10" s="31">
        <v>2012</v>
      </c>
      <c r="G10" s="32">
        <v>2013</v>
      </c>
      <c r="H10" s="32">
        <v>2014</v>
      </c>
      <c r="I10" s="177">
        <v>2015</v>
      </c>
      <c r="J10" s="162">
        <v>2016</v>
      </c>
      <c r="K10" s="32">
        <v>2017</v>
      </c>
      <c r="L10" s="32">
        <v>2018</v>
      </c>
      <c r="M10" s="32">
        <v>2019</v>
      </c>
      <c r="N10" s="33">
        <v>2020</v>
      </c>
      <c r="O10" s="297"/>
      <c r="P10" s="304"/>
      <c r="S10" s="249" t="s">
        <v>35</v>
      </c>
      <c r="T10" s="131" t="s">
        <v>138</v>
      </c>
      <c r="U10" s="131" t="s">
        <v>139</v>
      </c>
      <c r="V10" s="249" t="s">
        <v>140</v>
      </c>
    </row>
    <row r="11" spans="1:22" s="3" customFormat="1" ht="15" customHeight="1" thickBot="1">
      <c r="A11" s="315" t="s">
        <v>154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7"/>
      <c r="S11" s="250"/>
      <c r="T11" s="132"/>
      <c r="U11" s="132"/>
      <c r="V11" s="250"/>
    </row>
    <row r="12" spans="1:22" s="3" customFormat="1" ht="21.75" customHeight="1" thickBot="1">
      <c r="A12" s="298" t="s">
        <v>36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  <c r="S12" s="251"/>
      <c r="T12" s="133"/>
      <c r="U12" s="133"/>
      <c r="V12" s="251"/>
    </row>
    <row r="13" spans="1:22" s="9" customFormat="1" ht="18" customHeight="1">
      <c r="A13" s="305" t="s">
        <v>39</v>
      </c>
      <c r="B13" s="271" t="s">
        <v>1</v>
      </c>
      <c r="C13" s="271" t="s">
        <v>151</v>
      </c>
      <c r="D13" s="283" t="s">
        <v>88</v>
      </c>
      <c r="E13" s="46">
        <f>E14+E15</f>
        <v>15403</v>
      </c>
      <c r="F13" s="48">
        <f aca="true" t="shared" si="0" ref="F13:N13">F14+F15</f>
        <v>0</v>
      </c>
      <c r="G13" s="44">
        <f t="shared" si="0"/>
        <v>0</v>
      </c>
      <c r="H13" s="44">
        <f t="shared" si="0"/>
        <v>0</v>
      </c>
      <c r="I13" s="178">
        <f t="shared" si="0"/>
        <v>0</v>
      </c>
      <c r="J13" s="29">
        <f t="shared" si="0"/>
        <v>0</v>
      </c>
      <c r="K13" s="44">
        <f t="shared" si="0"/>
        <v>0</v>
      </c>
      <c r="L13" s="44">
        <f t="shared" si="0"/>
        <v>5000</v>
      </c>
      <c r="M13" s="44">
        <f t="shared" si="0"/>
        <v>5250</v>
      </c>
      <c r="N13" s="49">
        <f t="shared" si="0"/>
        <v>5153</v>
      </c>
      <c r="O13" s="29"/>
      <c r="P13" s="253" t="s">
        <v>76</v>
      </c>
      <c r="S13" s="253"/>
      <c r="T13" s="253"/>
      <c r="U13" s="253"/>
      <c r="V13" s="253"/>
    </row>
    <row r="14" spans="1:22" s="9" customFormat="1" ht="18" customHeight="1">
      <c r="A14" s="306"/>
      <c r="B14" s="272"/>
      <c r="C14" s="272"/>
      <c r="D14" s="284"/>
      <c r="E14" s="16">
        <f>SUM(F14:N14)</f>
        <v>0</v>
      </c>
      <c r="F14" s="19"/>
      <c r="G14" s="11"/>
      <c r="H14" s="11"/>
      <c r="I14" s="179"/>
      <c r="J14" s="17"/>
      <c r="K14" s="11"/>
      <c r="L14" s="11"/>
      <c r="M14" s="11"/>
      <c r="N14" s="20"/>
      <c r="O14" s="26" t="s">
        <v>37</v>
      </c>
      <c r="P14" s="254"/>
      <c r="S14" s="254"/>
      <c r="T14" s="254"/>
      <c r="U14" s="254"/>
      <c r="V14" s="254"/>
    </row>
    <row r="15" spans="1:22" s="9" customFormat="1" ht="18" customHeight="1" thickBot="1">
      <c r="A15" s="307"/>
      <c r="B15" s="273"/>
      <c r="C15" s="273"/>
      <c r="D15" s="285"/>
      <c r="E15" s="47">
        <f>SUM(F15:N15)</f>
        <v>15403</v>
      </c>
      <c r="F15" s="34"/>
      <c r="G15" s="35"/>
      <c r="H15" s="35"/>
      <c r="I15" s="180"/>
      <c r="J15" s="165"/>
      <c r="K15" s="35"/>
      <c r="L15" s="55">
        <v>5000</v>
      </c>
      <c r="M15" s="55">
        <v>5250</v>
      </c>
      <c r="N15" s="50">
        <v>5153</v>
      </c>
      <c r="O15" s="45" t="s">
        <v>38</v>
      </c>
      <c r="P15" s="255"/>
      <c r="S15" s="255"/>
      <c r="T15" s="255"/>
      <c r="U15" s="255"/>
      <c r="V15" s="255"/>
    </row>
    <row r="16" spans="1:22" s="9" customFormat="1" ht="15.75" customHeight="1">
      <c r="A16" s="305" t="s">
        <v>40</v>
      </c>
      <c r="B16" s="283" t="s">
        <v>2</v>
      </c>
      <c r="C16" s="271" t="s">
        <v>151</v>
      </c>
      <c r="D16" s="283" t="s">
        <v>89</v>
      </c>
      <c r="E16" s="46">
        <f>E17+E18</f>
        <v>4832</v>
      </c>
      <c r="F16" s="48">
        <f aca="true" t="shared" si="1" ref="F16:N16">F17+F18</f>
        <v>0</v>
      </c>
      <c r="G16" s="44">
        <f t="shared" si="1"/>
        <v>0</v>
      </c>
      <c r="H16" s="44">
        <f t="shared" si="1"/>
        <v>0</v>
      </c>
      <c r="I16" s="178">
        <f t="shared" si="1"/>
        <v>0</v>
      </c>
      <c r="J16" s="29">
        <f t="shared" si="1"/>
        <v>0</v>
      </c>
      <c r="K16" s="44">
        <f t="shared" si="1"/>
        <v>2500</v>
      </c>
      <c r="L16" s="44">
        <f t="shared" si="1"/>
        <v>2332</v>
      </c>
      <c r="M16" s="44">
        <f t="shared" si="1"/>
        <v>0</v>
      </c>
      <c r="N16" s="49">
        <f t="shared" si="1"/>
        <v>0</v>
      </c>
      <c r="O16" s="29"/>
      <c r="P16" s="253" t="s">
        <v>80</v>
      </c>
      <c r="S16" s="253">
        <v>1766</v>
      </c>
      <c r="T16" s="253">
        <v>1766</v>
      </c>
      <c r="U16" s="253"/>
      <c r="V16" s="253"/>
    </row>
    <row r="17" spans="1:22" s="9" customFormat="1" ht="15.75" customHeight="1">
      <c r="A17" s="306"/>
      <c r="B17" s="284"/>
      <c r="C17" s="272"/>
      <c r="D17" s="284"/>
      <c r="E17" s="16">
        <f>SUM(F17:N17)</f>
        <v>0</v>
      </c>
      <c r="F17" s="19"/>
      <c r="G17" s="11"/>
      <c r="H17" s="11"/>
      <c r="I17" s="179"/>
      <c r="J17" s="17"/>
      <c r="K17" s="11"/>
      <c r="L17" s="11"/>
      <c r="M17" s="11"/>
      <c r="N17" s="20"/>
      <c r="O17" s="26" t="s">
        <v>37</v>
      </c>
      <c r="P17" s="254"/>
      <c r="S17" s="254"/>
      <c r="T17" s="254"/>
      <c r="U17" s="254"/>
      <c r="V17" s="254"/>
    </row>
    <row r="18" spans="1:22" s="9" customFormat="1" ht="15.75" customHeight="1" thickBot="1">
      <c r="A18" s="307"/>
      <c r="B18" s="285"/>
      <c r="C18" s="273"/>
      <c r="D18" s="285"/>
      <c r="E18" s="47">
        <f>SUM(F18:N18)</f>
        <v>4832</v>
      </c>
      <c r="F18" s="34"/>
      <c r="G18" s="35"/>
      <c r="H18" s="35"/>
      <c r="I18" s="180"/>
      <c r="J18" s="165"/>
      <c r="K18" s="55">
        <v>2500</v>
      </c>
      <c r="L18" s="55">
        <v>2332</v>
      </c>
      <c r="M18" s="35"/>
      <c r="N18" s="50"/>
      <c r="O18" s="45" t="s">
        <v>38</v>
      </c>
      <c r="P18" s="255"/>
      <c r="S18" s="255"/>
      <c r="T18" s="255"/>
      <c r="U18" s="255"/>
      <c r="V18" s="255"/>
    </row>
    <row r="19" spans="1:16" s="3" customFormat="1" ht="16.5" customHeight="1" thickBot="1">
      <c r="A19" s="31"/>
      <c r="B19" s="32" t="s">
        <v>3</v>
      </c>
      <c r="C19" s="32"/>
      <c r="D19" s="32"/>
      <c r="E19" s="43">
        <f>E16+E13</f>
        <v>20235</v>
      </c>
      <c r="F19" s="51">
        <f aca="true" t="shared" si="2" ref="F19:N19">F16+F13</f>
        <v>0</v>
      </c>
      <c r="G19" s="43">
        <f t="shared" si="2"/>
        <v>0</v>
      </c>
      <c r="H19" s="167">
        <f t="shared" si="2"/>
        <v>0</v>
      </c>
      <c r="I19" s="181">
        <f t="shared" si="2"/>
        <v>0</v>
      </c>
      <c r="J19" s="166">
        <f t="shared" si="2"/>
        <v>0</v>
      </c>
      <c r="K19" s="43">
        <f t="shared" si="2"/>
        <v>2500</v>
      </c>
      <c r="L19" s="43">
        <f t="shared" si="2"/>
        <v>7332</v>
      </c>
      <c r="M19" s="43">
        <f t="shared" si="2"/>
        <v>5250</v>
      </c>
      <c r="N19" s="10">
        <f t="shared" si="2"/>
        <v>5153</v>
      </c>
      <c r="O19" s="27"/>
      <c r="P19" s="10"/>
    </row>
    <row r="20" spans="1:16" ht="20.25" customHeight="1" thickBot="1">
      <c r="A20" s="310" t="s">
        <v>42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2"/>
    </row>
    <row r="21" spans="1:22" s="4" customFormat="1" ht="18" customHeight="1">
      <c r="A21" s="274" t="s">
        <v>43</v>
      </c>
      <c r="B21" s="308" t="s">
        <v>41</v>
      </c>
      <c r="C21" s="271" t="s">
        <v>151</v>
      </c>
      <c r="D21" s="308" t="s">
        <v>59</v>
      </c>
      <c r="E21" s="139">
        <f>E22+E23</f>
        <v>81230.2</v>
      </c>
      <c r="F21" s="140">
        <f aca="true" t="shared" si="3" ref="F21:N21">F22+F23</f>
        <v>12006.2</v>
      </c>
      <c r="G21" s="139">
        <f t="shared" si="3"/>
        <v>17044</v>
      </c>
      <c r="H21" s="199">
        <f t="shared" si="3"/>
        <v>16962</v>
      </c>
      <c r="I21" s="200">
        <f t="shared" si="3"/>
        <v>29801</v>
      </c>
      <c r="J21" s="201">
        <f t="shared" si="3"/>
        <v>5417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9">
        <f t="shared" si="3"/>
        <v>0</v>
      </c>
      <c r="O21" s="23"/>
      <c r="P21" s="253" t="s">
        <v>102</v>
      </c>
      <c r="S21" s="253">
        <v>890</v>
      </c>
      <c r="T21" s="253"/>
      <c r="U21" s="253">
        <v>890</v>
      </c>
      <c r="V21" s="253">
        <v>890</v>
      </c>
    </row>
    <row r="22" spans="1:22" s="4" customFormat="1" ht="18" customHeight="1">
      <c r="A22" s="275"/>
      <c r="B22" s="309"/>
      <c r="C22" s="272"/>
      <c r="D22" s="309"/>
      <c r="E22" s="141">
        <f>SUM(F22:N22)</f>
        <v>59673.2</v>
      </c>
      <c r="F22" s="142">
        <f>11400+6.2</f>
        <v>11406.2</v>
      </c>
      <c r="G22" s="202">
        <v>13342</v>
      </c>
      <c r="H22" s="202">
        <v>11364</v>
      </c>
      <c r="I22" s="203">
        <v>23561</v>
      </c>
      <c r="J22" s="204"/>
      <c r="K22" s="11"/>
      <c r="L22" s="11"/>
      <c r="M22" s="11"/>
      <c r="N22" s="20"/>
      <c r="O22" s="24" t="s">
        <v>37</v>
      </c>
      <c r="P22" s="254"/>
      <c r="S22" s="254"/>
      <c r="T22" s="254"/>
      <c r="U22" s="254"/>
      <c r="V22" s="254"/>
    </row>
    <row r="23" spans="1:22" s="4" customFormat="1" ht="18" customHeight="1" thickBot="1">
      <c r="A23" s="275"/>
      <c r="B23" s="309"/>
      <c r="C23" s="273"/>
      <c r="D23" s="309"/>
      <c r="E23" s="143">
        <f>SUM(F23:N23)</f>
        <v>21557</v>
      </c>
      <c r="F23" s="144">
        <v>600</v>
      </c>
      <c r="G23" s="164">
        <v>3702</v>
      </c>
      <c r="H23" s="164">
        <v>5598</v>
      </c>
      <c r="I23" s="205">
        <v>6240</v>
      </c>
      <c r="J23" s="206">
        <v>5417</v>
      </c>
      <c r="K23" s="38"/>
      <c r="L23" s="38"/>
      <c r="M23" s="38"/>
      <c r="N23" s="39"/>
      <c r="O23" s="28" t="s">
        <v>38</v>
      </c>
      <c r="P23" s="254"/>
      <c r="S23" s="254"/>
      <c r="T23" s="254"/>
      <c r="U23" s="254"/>
      <c r="V23" s="254"/>
    </row>
    <row r="24" spans="1:22" s="4" customFormat="1" ht="29.25" customHeight="1">
      <c r="A24" s="65" t="s">
        <v>44</v>
      </c>
      <c r="B24" s="66" t="s">
        <v>94</v>
      </c>
      <c r="C24" s="67"/>
      <c r="D24" s="67" t="s">
        <v>143</v>
      </c>
      <c r="E24" s="72">
        <f>E25+E28+E31</f>
        <v>5956</v>
      </c>
      <c r="F24" s="76">
        <f aca="true" t="shared" si="4" ref="F24:N24">F25+F28+F31</f>
        <v>0</v>
      </c>
      <c r="G24" s="68">
        <f t="shared" si="4"/>
        <v>0</v>
      </c>
      <c r="H24" s="68">
        <f t="shared" si="4"/>
        <v>0</v>
      </c>
      <c r="I24" s="185">
        <f t="shared" si="4"/>
        <v>0</v>
      </c>
      <c r="J24" s="169">
        <f t="shared" si="4"/>
        <v>1365</v>
      </c>
      <c r="K24" s="68">
        <f t="shared" si="4"/>
        <v>2800</v>
      </c>
      <c r="L24" s="68">
        <f t="shared" si="4"/>
        <v>1791</v>
      </c>
      <c r="M24" s="68">
        <f t="shared" si="4"/>
        <v>0</v>
      </c>
      <c r="N24" s="77">
        <f t="shared" si="4"/>
        <v>0</v>
      </c>
      <c r="O24" s="75"/>
      <c r="P24" s="63" t="s">
        <v>136</v>
      </c>
      <c r="S24" s="63">
        <v>1373</v>
      </c>
      <c r="T24" s="63">
        <v>1373</v>
      </c>
      <c r="U24" s="63"/>
      <c r="V24" s="63">
        <v>1373</v>
      </c>
    </row>
    <row r="25" spans="1:22" s="4" customFormat="1" ht="13.5" customHeight="1">
      <c r="A25" s="286" t="s">
        <v>45</v>
      </c>
      <c r="B25" s="288" t="s">
        <v>4</v>
      </c>
      <c r="C25" s="261" t="s">
        <v>151</v>
      </c>
      <c r="D25" s="261" t="s">
        <v>89</v>
      </c>
      <c r="E25" s="73">
        <f>E26+E27</f>
        <v>2791</v>
      </c>
      <c r="F25" s="78">
        <f aca="true" t="shared" si="5" ref="F25:N25">F26+F27</f>
        <v>0</v>
      </c>
      <c r="G25" s="60">
        <f t="shared" si="5"/>
        <v>0</v>
      </c>
      <c r="H25" s="60">
        <f t="shared" si="5"/>
        <v>0</v>
      </c>
      <c r="I25" s="186">
        <f t="shared" si="5"/>
        <v>0</v>
      </c>
      <c r="J25" s="170">
        <f t="shared" si="5"/>
        <v>0</v>
      </c>
      <c r="K25" s="60">
        <f t="shared" si="5"/>
        <v>1000</v>
      </c>
      <c r="L25" s="60">
        <f t="shared" si="5"/>
        <v>1791</v>
      </c>
      <c r="M25" s="60">
        <f t="shared" si="5"/>
        <v>0</v>
      </c>
      <c r="N25" s="79">
        <f t="shared" si="5"/>
        <v>0</v>
      </c>
      <c r="O25" s="25"/>
      <c r="P25" s="252" t="s">
        <v>103</v>
      </c>
      <c r="S25" s="252"/>
      <c r="T25" s="252"/>
      <c r="U25" s="252"/>
      <c r="V25" s="252"/>
    </row>
    <row r="26" spans="1:22" s="62" customFormat="1" ht="13.5" customHeight="1">
      <c r="A26" s="286"/>
      <c r="B26" s="288"/>
      <c r="C26" s="261"/>
      <c r="D26" s="261"/>
      <c r="E26" s="74">
        <f>SUM(F26:N26)</f>
        <v>0</v>
      </c>
      <c r="F26" s="80"/>
      <c r="G26" s="61"/>
      <c r="H26" s="61"/>
      <c r="I26" s="187"/>
      <c r="J26" s="171"/>
      <c r="K26" s="61"/>
      <c r="L26" s="61"/>
      <c r="M26" s="61"/>
      <c r="N26" s="81"/>
      <c r="O26" s="24" t="s">
        <v>37</v>
      </c>
      <c r="P26" s="254"/>
      <c r="S26" s="254"/>
      <c r="T26" s="254"/>
      <c r="U26" s="254"/>
      <c r="V26" s="254"/>
    </row>
    <row r="27" spans="1:22" s="62" customFormat="1" ht="13.5" customHeight="1">
      <c r="A27" s="286"/>
      <c r="B27" s="288"/>
      <c r="C27" s="261"/>
      <c r="D27" s="261"/>
      <c r="E27" s="74">
        <f>SUM(F27:N27)</f>
        <v>2791</v>
      </c>
      <c r="F27" s="80"/>
      <c r="G27" s="61"/>
      <c r="H27" s="61"/>
      <c r="I27" s="187"/>
      <c r="J27" s="171"/>
      <c r="K27" s="171">
        <v>1000</v>
      </c>
      <c r="L27" s="61">
        <v>1791</v>
      </c>
      <c r="M27" s="61"/>
      <c r="N27" s="81"/>
      <c r="O27" s="24" t="s">
        <v>38</v>
      </c>
      <c r="P27" s="256"/>
      <c r="S27" s="256"/>
      <c r="T27" s="256"/>
      <c r="U27" s="256"/>
      <c r="V27" s="256"/>
    </row>
    <row r="28" spans="1:22" s="4" customFormat="1" ht="13.5" customHeight="1">
      <c r="A28" s="286" t="s">
        <v>46</v>
      </c>
      <c r="B28" s="288" t="s">
        <v>5</v>
      </c>
      <c r="C28" s="261" t="s">
        <v>151</v>
      </c>
      <c r="D28" s="261">
        <v>2016</v>
      </c>
      <c r="E28" s="73">
        <f aca="true" t="shared" si="6" ref="E28:N28">E29+E30</f>
        <v>1365</v>
      </c>
      <c r="F28" s="78">
        <f t="shared" si="6"/>
        <v>0</v>
      </c>
      <c r="G28" s="60">
        <f t="shared" si="6"/>
        <v>0</v>
      </c>
      <c r="H28" s="60">
        <f t="shared" si="6"/>
        <v>0</v>
      </c>
      <c r="I28" s="186">
        <f t="shared" si="6"/>
        <v>0</v>
      </c>
      <c r="J28" s="170">
        <f t="shared" si="6"/>
        <v>1365</v>
      </c>
      <c r="K28" s="60">
        <f t="shared" si="6"/>
        <v>0</v>
      </c>
      <c r="L28" s="60">
        <f t="shared" si="6"/>
        <v>0</v>
      </c>
      <c r="M28" s="60">
        <f t="shared" si="6"/>
        <v>0</v>
      </c>
      <c r="N28" s="79">
        <f t="shared" si="6"/>
        <v>0</v>
      </c>
      <c r="O28" s="25"/>
      <c r="P28" s="252" t="s">
        <v>104</v>
      </c>
      <c r="S28" s="252"/>
      <c r="T28" s="252"/>
      <c r="U28" s="252"/>
      <c r="V28" s="252"/>
    </row>
    <row r="29" spans="1:22" s="62" customFormat="1" ht="13.5" customHeight="1">
      <c r="A29" s="286"/>
      <c r="B29" s="288"/>
      <c r="C29" s="261"/>
      <c r="D29" s="261"/>
      <c r="E29" s="74">
        <f>SUM(F29:N29)</f>
        <v>0</v>
      </c>
      <c r="F29" s="80"/>
      <c r="G29" s="61"/>
      <c r="H29" s="61"/>
      <c r="I29" s="187"/>
      <c r="J29" s="171"/>
      <c r="K29" s="61"/>
      <c r="L29" s="61"/>
      <c r="M29" s="61"/>
      <c r="N29" s="81"/>
      <c r="O29" s="18" t="s">
        <v>37</v>
      </c>
      <c r="P29" s="254"/>
      <c r="S29" s="254"/>
      <c r="T29" s="254"/>
      <c r="U29" s="254"/>
      <c r="V29" s="254"/>
    </row>
    <row r="30" spans="1:22" s="62" customFormat="1" ht="13.5" customHeight="1">
      <c r="A30" s="286"/>
      <c r="B30" s="288"/>
      <c r="C30" s="261"/>
      <c r="D30" s="261"/>
      <c r="E30" s="74">
        <f>SUM(F30:N30)</f>
        <v>1365</v>
      </c>
      <c r="F30" s="80"/>
      <c r="G30" s="61"/>
      <c r="H30" s="61"/>
      <c r="I30" s="187"/>
      <c r="J30" s="80">
        <v>1365</v>
      </c>
      <c r="K30" s="171"/>
      <c r="L30" s="61"/>
      <c r="M30" s="61"/>
      <c r="N30" s="81"/>
      <c r="O30" s="18" t="s">
        <v>38</v>
      </c>
      <c r="P30" s="256"/>
      <c r="S30" s="256"/>
      <c r="T30" s="256"/>
      <c r="U30" s="256"/>
      <c r="V30" s="256"/>
    </row>
    <row r="31" spans="1:22" s="4" customFormat="1" ht="15" customHeight="1">
      <c r="A31" s="286" t="s">
        <v>47</v>
      </c>
      <c r="B31" s="288" t="s">
        <v>6</v>
      </c>
      <c r="C31" s="272" t="s">
        <v>151</v>
      </c>
      <c r="D31" s="261">
        <v>2017</v>
      </c>
      <c r="E31" s="73">
        <f aca="true" t="shared" si="7" ref="E31:N31">E32+E33</f>
        <v>1800</v>
      </c>
      <c r="F31" s="78">
        <f t="shared" si="7"/>
        <v>0</v>
      </c>
      <c r="G31" s="60">
        <f t="shared" si="7"/>
        <v>0</v>
      </c>
      <c r="H31" s="60">
        <f t="shared" si="7"/>
        <v>0</v>
      </c>
      <c r="I31" s="186">
        <f t="shared" si="7"/>
        <v>0</v>
      </c>
      <c r="J31" s="170">
        <f t="shared" si="7"/>
        <v>0</v>
      </c>
      <c r="K31" s="60">
        <f t="shared" si="7"/>
        <v>1800</v>
      </c>
      <c r="L31" s="60">
        <f t="shared" si="7"/>
        <v>0</v>
      </c>
      <c r="M31" s="60">
        <f t="shared" si="7"/>
        <v>0</v>
      </c>
      <c r="N31" s="79">
        <f t="shared" si="7"/>
        <v>0</v>
      </c>
      <c r="O31" s="25"/>
      <c r="P31" s="252" t="s">
        <v>105</v>
      </c>
      <c r="S31" s="252"/>
      <c r="T31" s="252"/>
      <c r="U31" s="252"/>
      <c r="V31" s="252"/>
    </row>
    <row r="32" spans="1:22" s="4" customFormat="1" ht="15" customHeight="1">
      <c r="A32" s="286"/>
      <c r="B32" s="288"/>
      <c r="C32" s="272"/>
      <c r="D32" s="261"/>
      <c r="E32" s="74">
        <f>SUM(F32:N32)</f>
        <v>0</v>
      </c>
      <c r="F32" s="78"/>
      <c r="G32" s="60"/>
      <c r="H32" s="60"/>
      <c r="I32" s="186"/>
      <c r="J32" s="170"/>
      <c r="K32" s="60"/>
      <c r="L32" s="60"/>
      <c r="M32" s="60"/>
      <c r="N32" s="79"/>
      <c r="O32" s="18" t="s">
        <v>37</v>
      </c>
      <c r="P32" s="254"/>
      <c r="S32" s="254"/>
      <c r="T32" s="254"/>
      <c r="U32" s="254"/>
      <c r="V32" s="254"/>
    </row>
    <row r="33" spans="1:22" s="4" customFormat="1" ht="15" customHeight="1" thickBot="1">
      <c r="A33" s="287"/>
      <c r="B33" s="289"/>
      <c r="C33" s="273"/>
      <c r="D33" s="267"/>
      <c r="E33" s="84">
        <f>SUM(F33:N33)</f>
        <v>1800</v>
      </c>
      <c r="F33" s="85"/>
      <c r="G33" s="64"/>
      <c r="H33" s="64"/>
      <c r="I33" s="188"/>
      <c r="J33" s="182"/>
      <c r="K33" s="182">
        <v>1800</v>
      </c>
      <c r="L33" s="69"/>
      <c r="M33" s="69"/>
      <c r="N33" s="82"/>
      <c r="O33" s="24" t="s">
        <v>38</v>
      </c>
      <c r="P33" s="254"/>
      <c r="S33" s="254"/>
      <c r="T33" s="254"/>
      <c r="U33" s="254"/>
      <c r="V33" s="254"/>
    </row>
    <row r="34" spans="1:22" s="4" customFormat="1" ht="17.25" customHeight="1">
      <c r="A34" s="274" t="s">
        <v>48</v>
      </c>
      <c r="B34" s="271" t="s">
        <v>7</v>
      </c>
      <c r="C34" s="271" t="s">
        <v>151</v>
      </c>
      <c r="D34" s="271" t="s">
        <v>137</v>
      </c>
      <c r="E34" s="149">
        <f aca="true" t="shared" si="8" ref="E34:N34">E35+E36</f>
        <v>4839.4</v>
      </c>
      <c r="F34" s="145">
        <f t="shared" si="8"/>
        <v>3678.4</v>
      </c>
      <c r="G34" s="44">
        <f t="shared" si="8"/>
        <v>0</v>
      </c>
      <c r="H34" s="44">
        <f t="shared" si="8"/>
        <v>0</v>
      </c>
      <c r="I34" s="178">
        <f t="shared" si="8"/>
        <v>0</v>
      </c>
      <c r="J34" s="29">
        <f t="shared" si="8"/>
        <v>500</v>
      </c>
      <c r="K34" s="44">
        <f t="shared" si="8"/>
        <v>661</v>
      </c>
      <c r="L34" s="44">
        <f t="shared" si="8"/>
        <v>0</v>
      </c>
      <c r="M34" s="44">
        <f t="shared" si="8"/>
        <v>0</v>
      </c>
      <c r="N34" s="49">
        <f t="shared" si="8"/>
        <v>0</v>
      </c>
      <c r="O34" s="23"/>
      <c r="P34" s="253" t="s">
        <v>106</v>
      </c>
      <c r="S34" s="253">
        <v>400</v>
      </c>
      <c r="T34" s="253">
        <v>400</v>
      </c>
      <c r="U34" s="253"/>
      <c r="V34" s="253">
        <v>400</v>
      </c>
    </row>
    <row r="35" spans="1:22" s="4" customFormat="1" ht="17.25" customHeight="1">
      <c r="A35" s="275"/>
      <c r="B35" s="272"/>
      <c r="C35" s="272"/>
      <c r="D35" s="272"/>
      <c r="E35" s="150">
        <f>SUM(F35:N35)</f>
        <v>0</v>
      </c>
      <c r="F35" s="146"/>
      <c r="G35" s="11"/>
      <c r="H35" s="11"/>
      <c r="I35" s="179"/>
      <c r="J35" s="17"/>
      <c r="K35" s="11"/>
      <c r="L35" s="11"/>
      <c r="M35" s="11"/>
      <c r="N35" s="20"/>
      <c r="O35" s="18" t="s">
        <v>37</v>
      </c>
      <c r="P35" s="254"/>
      <c r="S35" s="254"/>
      <c r="T35" s="254"/>
      <c r="U35" s="254"/>
      <c r="V35" s="254"/>
    </row>
    <row r="36" spans="1:22" s="4" customFormat="1" ht="17.25" customHeight="1" thickBot="1">
      <c r="A36" s="276"/>
      <c r="B36" s="273"/>
      <c r="C36" s="273"/>
      <c r="D36" s="273"/>
      <c r="E36" s="151">
        <f>SUM(F36:N36)</f>
        <v>4839.4</v>
      </c>
      <c r="F36" s="142">
        <f>3763.6-85.2</f>
        <v>3678.4</v>
      </c>
      <c r="G36" s="11"/>
      <c r="H36" s="11"/>
      <c r="I36" s="179"/>
      <c r="J36" s="18">
        <v>500</v>
      </c>
      <c r="K36" s="12">
        <v>661</v>
      </c>
      <c r="L36" s="11"/>
      <c r="M36" s="11"/>
      <c r="N36" s="20"/>
      <c r="O36" s="24" t="s">
        <v>38</v>
      </c>
      <c r="P36" s="256"/>
      <c r="S36" s="256"/>
      <c r="T36" s="256"/>
      <c r="U36" s="256"/>
      <c r="V36" s="256"/>
    </row>
    <row r="37" spans="1:22" s="4" customFormat="1" ht="13.5" customHeight="1">
      <c r="A37" s="257" t="s">
        <v>49</v>
      </c>
      <c r="B37" s="260" t="s">
        <v>8</v>
      </c>
      <c r="C37" s="271" t="s">
        <v>151</v>
      </c>
      <c r="D37" s="260">
        <v>2012</v>
      </c>
      <c r="E37" s="139">
        <f>SUM(E38:E39)+I37+J37++K37+L37+M37+N37</f>
        <v>6262.200000000001</v>
      </c>
      <c r="F37" s="145">
        <f aca="true" t="shared" si="9" ref="F37:N37">SUM(F38:F39)</f>
        <v>6262.200000000001</v>
      </c>
      <c r="G37" s="44">
        <f t="shared" si="9"/>
        <v>0</v>
      </c>
      <c r="H37" s="44">
        <f t="shared" si="9"/>
        <v>0</v>
      </c>
      <c r="I37" s="178">
        <f t="shared" si="9"/>
        <v>0</v>
      </c>
      <c r="J37" s="29">
        <f t="shared" si="9"/>
        <v>0</v>
      </c>
      <c r="K37" s="44">
        <f t="shared" si="9"/>
        <v>0</v>
      </c>
      <c r="L37" s="44">
        <f t="shared" si="9"/>
        <v>0</v>
      </c>
      <c r="M37" s="44">
        <f t="shared" si="9"/>
        <v>0</v>
      </c>
      <c r="N37" s="49">
        <f t="shared" si="9"/>
        <v>0</v>
      </c>
      <c r="O37" s="23"/>
      <c r="P37" s="237" t="s">
        <v>107</v>
      </c>
      <c r="S37" s="237">
        <v>570</v>
      </c>
      <c r="T37" s="237"/>
      <c r="U37" s="237">
        <v>570</v>
      </c>
      <c r="V37" s="237">
        <v>570</v>
      </c>
    </row>
    <row r="38" spans="1:22" s="4" customFormat="1" ht="13.5" customHeight="1">
      <c r="A38" s="258"/>
      <c r="B38" s="261"/>
      <c r="C38" s="272"/>
      <c r="D38" s="261"/>
      <c r="E38" s="141">
        <f aca="true" t="shared" si="10" ref="E38:E46">SUM(F38:N38)</f>
        <v>5925.400000000001</v>
      </c>
      <c r="F38" s="142">
        <f>5925.3+0.1</f>
        <v>5925.400000000001</v>
      </c>
      <c r="G38" s="12"/>
      <c r="H38" s="12"/>
      <c r="I38" s="183"/>
      <c r="J38" s="18"/>
      <c r="K38" s="12"/>
      <c r="L38" s="12"/>
      <c r="M38" s="12"/>
      <c r="N38" s="30"/>
      <c r="O38" s="18" t="s">
        <v>37</v>
      </c>
      <c r="P38" s="238"/>
      <c r="S38" s="238"/>
      <c r="T38" s="238"/>
      <c r="U38" s="238"/>
      <c r="V38" s="238"/>
    </row>
    <row r="39" spans="1:22" s="4" customFormat="1" ht="13.5" customHeight="1" thickBot="1">
      <c r="A39" s="259"/>
      <c r="B39" s="262"/>
      <c r="C39" s="273"/>
      <c r="D39" s="262"/>
      <c r="E39" s="147">
        <f t="shared" si="10"/>
        <v>336.8</v>
      </c>
      <c r="F39" s="148">
        <v>336.8</v>
      </c>
      <c r="G39" s="55"/>
      <c r="H39" s="55"/>
      <c r="I39" s="189"/>
      <c r="J39" s="28"/>
      <c r="K39" s="55"/>
      <c r="L39" s="55"/>
      <c r="M39" s="55"/>
      <c r="N39" s="56"/>
      <c r="O39" s="28" t="s">
        <v>38</v>
      </c>
      <c r="P39" s="239"/>
      <c r="S39" s="239"/>
      <c r="T39" s="239"/>
      <c r="U39" s="239"/>
      <c r="V39" s="239"/>
    </row>
    <row r="40" spans="1:22" s="4" customFormat="1" ht="15" customHeight="1">
      <c r="A40" s="274" t="s">
        <v>50</v>
      </c>
      <c r="B40" s="271" t="s">
        <v>9</v>
      </c>
      <c r="C40" s="271" t="s">
        <v>151</v>
      </c>
      <c r="D40" s="271">
        <v>2012</v>
      </c>
      <c r="E40" s="139">
        <f>SUM(E41:E42)+I40+J40++K40+L40+M40+N40</f>
        <v>4640.3</v>
      </c>
      <c r="F40" s="145">
        <f aca="true" t="shared" si="11" ref="F40:N40">SUM(F41:F42)</f>
        <v>4640.3</v>
      </c>
      <c r="G40" s="44">
        <f t="shared" si="11"/>
        <v>0</v>
      </c>
      <c r="H40" s="44">
        <f t="shared" si="11"/>
        <v>0</v>
      </c>
      <c r="I40" s="178">
        <f t="shared" si="11"/>
        <v>0</v>
      </c>
      <c r="J40" s="29">
        <f t="shared" si="11"/>
        <v>0</v>
      </c>
      <c r="K40" s="44">
        <f t="shared" si="11"/>
        <v>0</v>
      </c>
      <c r="L40" s="44">
        <f t="shared" si="11"/>
        <v>0</v>
      </c>
      <c r="M40" s="44">
        <f t="shared" si="11"/>
        <v>0</v>
      </c>
      <c r="N40" s="49">
        <f t="shared" si="11"/>
        <v>0</v>
      </c>
      <c r="O40" s="23"/>
      <c r="P40" s="253" t="s">
        <v>108</v>
      </c>
      <c r="S40" s="253">
        <v>779</v>
      </c>
      <c r="T40" s="253"/>
      <c r="U40" s="253">
        <v>779</v>
      </c>
      <c r="V40" s="253">
        <v>779</v>
      </c>
    </row>
    <row r="41" spans="1:22" s="4" customFormat="1" ht="15" customHeight="1">
      <c r="A41" s="275"/>
      <c r="B41" s="272"/>
      <c r="C41" s="272"/>
      <c r="D41" s="272"/>
      <c r="E41" s="141">
        <f t="shared" si="10"/>
        <v>4384.1</v>
      </c>
      <c r="F41" s="142">
        <f>4382+2.1</f>
        <v>4384.1</v>
      </c>
      <c r="G41" s="12"/>
      <c r="H41" s="12"/>
      <c r="I41" s="183"/>
      <c r="J41" s="18"/>
      <c r="K41" s="13"/>
      <c r="L41" s="13"/>
      <c r="M41" s="13"/>
      <c r="N41" s="36"/>
      <c r="O41" s="24" t="s">
        <v>37</v>
      </c>
      <c r="P41" s="254"/>
      <c r="S41" s="254"/>
      <c r="T41" s="254"/>
      <c r="U41" s="254"/>
      <c r="V41" s="254"/>
    </row>
    <row r="42" spans="1:22" s="4" customFormat="1" ht="17.25" customHeight="1" thickBot="1">
      <c r="A42" s="275"/>
      <c r="B42" s="272"/>
      <c r="C42" s="272"/>
      <c r="D42" s="272"/>
      <c r="E42" s="143">
        <f t="shared" si="10"/>
        <v>256.2</v>
      </c>
      <c r="F42" s="148">
        <v>256.2</v>
      </c>
      <c r="G42" s="55"/>
      <c r="H42" s="55"/>
      <c r="I42" s="189"/>
      <c r="J42" s="28"/>
      <c r="K42" s="55"/>
      <c r="L42" s="55"/>
      <c r="M42" s="55"/>
      <c r="N42" s="56"/>
      <c r="O42" s="28" t="s">
        <v>38</v>
      </c>
      <c r="P42" s="255"/>
      <c r="S42" s="255"/>
      <c r="T42" s="255"/>
      <c r="U42" s="255"/>
      <c r="V42" s="255"/>
    </row>
    <row r="43" spans="1:22" s="4" customFormat="1" ht="14.25" customHeight="1">
      <c r="A43" s="274" t="s">
        <v>51</v>
      </c>
      <c r="B43" s="271" t="s">
        <v>10</v>
      </c>
      <c r="C43" s="231"/>
      <c r="D43" s="271" t="s">
        <v>144</v>
      </c>
      <c r="E43" s="149">
        <f aca="true" t="shared" si="12" ref="E43:N43">SUM(E44:E46)</f>
        <v>205234</v>
      </c>
      <c r="F43" s="145">
        <f t="shared" si="12"/>
        <v>0</v>
      </c>
      <c r="G43" s="44">
        <f t="shared" si="12"/>
        <v>106000</v>
      </c>
      <c r="H43" s="44">
        <f t="shared" si="12"/>
        <v>99234</v>
      </c>
      <c r="I43" s="178">
        <f t="shared" si="12"/>
        <v>0</v>
      </c>
      <c r="J43" s="29">
        <f t="shared" si="12"/>
        <v>0</v>
      </c>
      <c r="K43" s="44">
        <f t="shared" si="12"/>
        <v>0</v>
      </c>
      <c r="L43" s="44">
        <f t="shared" si="12"/>
        <v>0</v>
      </c>
      <c r="M43" s="44">
        <f t="shared" si="12"/>
        <v>0</v>
      </c>
      <c r="N43" s="49">
        <f t="shared" si="12"/>
        <v>0</v>
      </c>
      <c r="O43" s="23"/>
      <c r="P43" s="253" t="s">
        <v>109</v>
      </c>
      <c r="S43" s="253">
        <v>855</v>
      </c>
      <c r="T43" s="253"/>
      <c r="U43" s="253">
        <v>855</v>
      </c>
      <c r="V43" s="253">
        <v>855</v>
      </c>
    </row>
    <row r="44" spans="1:22" s="4" customFormat="1" ht="13.5" customHeight="1">
      <c r="A44" s="275"/>
      <c r="B44" s="272"/>
      <c r="C44" s="232"/>
      <c r="D44" s="272"/>
      <c r="E44" s="150">
        <f t="shared" si="10"/>
        <v>0</v>
      </c>
      <c r="F44" s="142"/>
      <c r="G44" s="12"/>
      <c r="H44" s="12"/>
      <c r="I44" s="183"/>
      <c r="J44" s="18"/>
      <c r="K44" s="12"/>
      <c r="L44" s="13"/>
      <c r="M44" s="13"/>
      <c r="N44" s="36"/>
      <c r="O44" s="24" t="s">
        <v>37</v>
      </c>
      <c r="P44" s="254"/>
      <c r="S44" s="254"/>
      <c r="T44" s="254"/>
      <c r="U44" s="254"/>
      <c r="V44" s="254"/>
    </row>
    <row r="45" spans="1:22" s="4" customFormat="1" ht="13.5" customHeight="1">
      <c r="A45" s="275"/>
      <c r="B45" s="272"/>
      <c r="C45" s="232" t="s">
        <v>152</v>
      </c>
      <c r="D45" s="272"/>
      <c r="E45" s="150">
        <f t="shared" si="10"/>
        <v>6000</v>
      </c>
      <c r="F45" s="142"/>
      <c r="G45" s="12">
        <v>6000</v>
      </c>
      <c r="H45" s="12"/>
      <c r="I45" s="183"/>
      <c r="J45" s="18"/>
      <c r="K45" s="12"/>
      <c r="L45" s="13"/>
      <c r="M45" s="13"/>
      <c r="N45" s="36"/>
      <c r="O45" s="18" t="s">
        <v>153</v>
      </c>
      <c r="P45" s="254"/>
      <c r="S45" s="254"/>
      <c r="T45" s="254"/>
      <c r="U45" s="254"/>
      <c r="V45" s="254"/>
    </row>
    <row r="46" spans="1:22" s="4" customFormat="1" ht="13.5" customHeight="1" thickBot="1">
      <c r="A46" s="276"/>
      <c r="B46" s="273"/>
      <c r="C46" s="233" t="s">
        <v>151</v>
      </c>
      <c r="D46" s="273"/>
      <c r="E46" s="151">
        <f t="shared" si="10"/>
        <v>199234</v>
      </c>
      <c r="F46" s="148"/>
      <c r="G46" s="207">
        <v>100000</v>
      </c>
      <c r="H46" s="55">
        <f>105241-7-6000</f>
        <v>99234</v>
      </c>
      <c r="I46" s="189"/>
      <c r="J46" s="28"/>
      <c r="K46" s="55"/>
      <c r="L46" s="55"/>
      <c r="M46" s="55"/>
      <c r="N46" s="56"/>
      <c r="O46" s="28" t="s">
        <v>101</v>
      </c>
      <c r="P46" s="255"/>
      <c r="S46" s="255"/>
      <c r="T46" s="255"/>
      <c r="U46" s="255"/>
      <c r="V46" s="255"/>
    </row>
    <row r="47" spans="1:22" s="4" customFormat="1" ht="17.25" customHeight="1">
      <c r="A47" s="275" t="s">
        <v>52</v>
      </c>
      <c r="B47" s="272" t="s">
        <v>11</v>
      </c>
      <c r="C47" s="271" t="s">
        <v>151</v>
      </c>
      <c r="D47" s="272" t="s">
        <v>59</v>
      </c>
      <c r="E47" s="236">
        <f aca="true" t="shared" si="13" ref="E47:N47">E48+E49</f>
        <v>78571.20000000001</v>
      </c>
      <c r="F47" s="145">
        <f t="shared" si="13"/>
        <v>19346.7</v>
      </c>
      <c r="G47" s="199">
        <f t="shared" si="13"/>
        <v>13938.5</v>
      </c>
      <c r="H47" s="199">
        <f t="shared" si="13"/>
        <v>16000</v>
      </c>
      <c r="I47" s="200">
        <f t="shared" si="13"/>
        <v>28000</v>
      </c>
      <c r="J47" s="208">
        <f t="shared" si="13"/>
        <v>1286</v>
      </c>
      <c r="K47" s="44">
        <f t="shared" si="13"/>
        <v>0</v>
      </c>
      <c r="L47" s="44">
        <f t="shared" si="13"/>
        <v>0</v>
      </c>
      <c r="M47" s="44">
        <f t="shared" si="13"/>
        <v>0</v>
      </c>
      <c r="N47" s="49">
        <f t="shared" si="13"/>
        <v>0</v>
      </c>
      <c r="O47" s="23"/>
      <c r="P47" s="253" t="s">
        <v>110</v>
      </c>
      <c r="S47" s="253">
        <v>2080</v>
      </c>
      <c r="T47" s="253">
        <v>2080</v>
      </c>
      <c r="U47" s="253"/>
      <c r="V47" s="253">
        <v>2080</v>
      </c>
    </row>
    <row r="48" spans="1:22" s="4" customFormat="1" ht="17.25" customHeight="1">
      <c r="A48" s="275"/>
      <c r="B48" s="272"/>
      <c r="C48" s="272"/>
      <c r="D48" s="272"/>
      <c r="E48" s="141">
        <f aca="true" t="shared" si="14" ref="E48:E55">SUM(F48:N48)</f>
        <v>55476.8</v>
      </c>
      <c r="F48" s="142">
        <f>12719.7+7.1</f>
        <v>12726.800000000001</v>
      </c>
      <c r="G48" s="202">
        <v>10450</v>
      </c>
      <c r="H48" s="202">
        <v>10450</v>
      </c>
      <c r="I48" s="203">
        <v>21850</v>
      </c>
      <c r="J48" s="204"/>
      <c r="K48" s="11"/>
      <c r="L48" s="11"/>
      <c r="M48" s="11"/>
      <c r="N48" s="83"/>
      <c r="O48" s="24" t="s">
        <v>37</v>
      </c>
      <c r="P48" s="254"/>
      <c r="S48" s="254"/>
      <c r="T48" s="254"/>
      <c r="U48" s="254"/>
      <c r="V48" s="254"/>
    </row>
    <row r="49" spans="1:22" s="4" customFormat="1" ht="17.25" customHeight="1" thickBot="1">
      <c r="A49" s="276"/>
      <c r="B49" s="273"/>
      <c r="C49" s="273"/>
      <c r="D49" s="273"/>
      <c r="E49" s="143">
        <f t="shared" si="14"/>
        <v>23094.4</v>
      </c>
      <c r="F49" s="144">
        <f>619+500+85.2+415.7+5000</f>
        <v>6619.9</v>
      </c>
      <c r="G49" s="164">
        <f>550+2938.5</f>
        <v>3488.5</v>
      </c>
      <c r="H49" s="164">
        <v>5550</v>
      </c>
      <c r="I49" s="205">
        <v>6150</v>
      </c>
      <c r="J49" s="209">
        <v>1286</v>
      </c>
      <c r="K49" s="38"/>
      <c r="L49" s="38"/>
      <c r="M49" s="38"/>
      <c r="N49" s="86"/>
      <c r="O49" s="28" t="s">
        <v>38</v>
      </c>
      <c r="P49" s="255"/>
      <c r="S49" s="255"/>
      <c r="T49" s="255"/>
      <c r="U49" s="255"/>
      <c r="V49" s="255"/>
    </row>
    <row r="50" spans="1:22" s="4" customFormat="1" ht="20.25" customHeight="1">
      <c r="A50" s="274" t="s">
        <v>53</v>
      </c>
      <c r="B50" s="271" t="s">
        <v>12</v>
      </c>
      <c r="C50" s="271" t="s">
        <v>151</v>
      </c>
      <c r="D50" s="271" t="s">
        <v>145</v>
      </c>
      <c r="E50" s="46">
        <f aca="true" t="shared" si="15" ref="E50:N50">E51+E52</f>
        <v>36754</v>
      </c>
      <c r="F50" s="52">
        <f t="shared" si="15"/>
        <v>0</v>
      </c>
      <c r="G50" s="46">
        <f t="shared" si="15"/>
        <v>12000</v>
      </c>
      <c r="H50" s="44">
        <f t="shared" si="15"/>
        <v>10000</v>
      </c>
      <c r="I50" s="178">
        <f t="shared" si="15"/>
        <v>10000</v>
      </c>
      <c r="J50" s="168">
        <f t="shared" si="15"/>
        <v>2000</v>
      </c>
      <c r="K50" s="46">
        <f t="shared" si="15"/>
        <v>2754</v>
      </c>
      <c r="L50" s="46">
        <f t="shared" si="15"/>
        <v>0</v>
      </c>
      <c r="M50" s="46">
        <f t="shared" si="15"/>
        <v>0</v>
      </c>
      <c r="N50" s="49">
        <f t="shared" si="15"/>
        <v>0</v>
      </c>
      <c r="O50" s="59"/>
      <c r="P50" s="254" t="s">
        <v>111</v>
      </c>
      <c r="S50" s="254">
        <v>1623</v>
      </c>
      <c r="T50" s="254">
        <v>1623</v>
      </c>
      <c r="U50" s="254"/>
      <c r="V50" s="254">
        <v>1623</v>
      </c>
    </row>
    <row r="51" spans="1:22" s="4" customFormat="1" ht="20.25" customHeight="1">
      <c r="A51" s="275"/>
      <c r="B51" s="272"/>
      <c r="C51" s="272"/>
      <c r="D51" s="272"/>
      <c r="E51" s="15">
        <f t="shared" si="14"/>
        <v>0</v>
      </c>
      <c r="F51" s="92"/>
      <c r="G51" s="71"/>
      <c r="H51" s="71"/>
      <c r="I51" s="190"/>
      <c r="J51" s="118"/>
      <c r="K51" s="71"/>
      <c r="L51" s="71"/>
      <c r="M51" s="71"/>
      <c r="N51" s="83"/>
      <c r="O51" s="24" t="s">
        <v>37</v>
      </c>
      <c r="P51" s="254"/>
      <c r="S51" s="254"/>
      <c r="T51" s="254"/>
      <c r="U51" s="254"/>
      <c r="V51" s="254"/>
    </row>
    <row r="52" spans="1:22" s="4" customFormat="1" ht="20.25" customHeight="1" thickBot="1">
      <c r="A52" s="275"/>
      <c r="B52" s="272"/>
      <c r="C52" s="273"/>
      <c r="D52" s="272"/>
      <c r="E52" s="57">
        <f t="shared" si="14"/>
        <v>36754</v>
      </c>
      <c r="F52" s="93"/>
      <c r="G52" s="94">
        <v>12000</v>
      </c>
      <c r="H52" s="94">
        <v>10000</v>
      </c>
      <c r="I52" s="191">
        <v>10000</v>
      </c>
      <c r="J52" s="172">
        <v>2000</v>
      </c>
      <c r="K52" s="94">
        <v>2754</v>
      </c>
      <c r="L52" s="94"/>
      <c r="M52" s="94"/>
      <c r="N52" s="86"/>
      <c r="O52" s="24" t="s">
        <v>38</v>
      </c>
      <c r="P52" s="254"/>
      <c r="S52" s="254"/>
      <c r="T52" s="254"/>
      <c r="U52" s="254"/>
      <c r="V52" s="254"/>
    </row>
    <row r="53" spans="1:22" s="4" customFormat="1" ht="18.75" customHeight="1">
      <c r="A53" s="257" t="s">
        <v>54</v>
      </c>
      <c r="B53" s="260" t="s">
        <v>13</v>
      </c>
      <c r="C53" s="271" t="s">
        <v>151</v>
      </c>
      <c r="D53" s="260" t="s">
        <v>92</v>
      </c>
      <c r="E53" s="46">
        <f aca="true" t="shared" si="16" ref="E53:N53">E54+E55</f>
        <v>2460</v>
      </c>
      <c r="F53" s="48">
        <f t="shared" si="16"/>
        <v>0</v>
      </c>
      <c r="G53" s="44">
        <f t="shared" si="16"/>
        <v>0</v>
      </c>
      <c r="H53" s="44">
        <f t="shared" si="16"/>
        <v>0</v>
      </c>
      <c r="I53" s="178">
        <f t="shared" si="16"/>
        <v>0</v>
      </c>
      <c r="J53" s="29">
        <f t="shared" si="16"/>
        <v>0</v>
      </c>
      <c r="K53" s="44">
        <f t="shared" si="16"/>
        <v>0</v>
      </c>
      <c r="L53" s="44">
        <f t="shared" si="16"/>
        <v>250</v>
      </c>
      <c r="M53" s="44">
        <f t="shared" si="16"/>
        <v>2210</v>
      </c>
      <c r="N53" s="49">
        <f t="shared" si="16"/>
        <v>0</v>
      </c>
      <c r="O53" s="23"/>
      <c r="P53" s="237" t="s">
        <v>112</v>
      </c>
      <c r="S53" s="237">
        <v>409</v>
      </c>
      <c r="T53" s="237">
        <v>409</v>
      </c>
      <c r="U53" s="237"/>
      <c r="V53" s="237">
        <v>409</v>
      </c>
    </row>
    <row r="54" spans="1:22" s="4" customFormat="1" ht="18.75" customHeight="1">
      <c r="A54" s="258"/>
      <c r="B54" s="261"/>
      <c r="C54" s="272"/>
      <c r="D54" s="261"/>
      <c r="E54" s="15">
        <f t="shared" si="14"/>
        <v>0</v>
      </c>
      <c r="F54" s="87"/>
      <c r="G54" s="70"/>
      <c r="H54" s="70"/>
      <c r="I54" s="192"/>
      <c r="J54" s="116"/>
      <c r="K54" s="70"/>
      <c r="L54" s="70"/>
      <c r="M54" s="70"/>
      <c r="N54" s="88"/>
      <c r="O54" s="18" t="s">
        <v>37</v>
      </c>
      <c r="P54" s="238"/>
      <c r="S54" s="238"/>
      <c r="T54" s="238"/>
      <c r="U54" s="238"/>
      <c r="V54" s="238"/>
    </row>
    <row r="55" spans="1:22" s="4" customFormat="1" ht="18.75" customHeight="1" thickBot="1">
      <c r="A55" s="259"/>
      <c r="B55" s="262"/>
      <c r="C55" s="273"/>
      <c r="D55" s="262"/>
      <c r="E55" s="53">
        <f t="shared" si="14"/>
        <v>2460</v>
      </c>
      <c r="F55" s="89"/>
      <c r="G55" s="90"/>
      <c r="H55" s="90"/>
      <c r="I55" s="193"/>
      <c r="J55" s="173"/>
      <c r="K55" s="90"/>
      <c r="L55" s="90">
        <v>250</v>
      </c>
      <c r="M55" s="90">
        <v>2210</v>
      </c>
      <c r="N55" s="91"/>
      <c r="O55" s="28" t="s">
        <v>38</v>
      </c>
      <c r="P55" s="239"/>
      <c r="S55" s="239"/>
      <c r="T55" s="239"/>
      <c r="U55" s="239"/>
      <c r="V55" s="239"/>
    </row>
    <row r="56" spans="1:22" s="4" customFormat="1" ht="26.25" customHeight="1">
      <c r="A56" s="65" t="s">
        <v>55</v>
      </c>
      <c r="B56" s="66" t="s">
        <v>14</v>
      </c>
      <c r="C56" s="66"/>
      <c r="D56" s="66" t="s">
        <v>146</v>
      </c>
      <c r="E56" s="72">
        <f aca="true" t="shared" si="17" ref="E56:N56">E57+E60+E63</f>
        <v>3150</v>
      </c>
      <c r="F56" s="95">
        <f t="shared" si="17"/>
        <v>0</v>
      </c>
      <c r="G56" s="72">
        <f t="shared" si="17"/>
        <v>0</v>
      </c>
      <c r="H56" s="68">
        <f t="shared" si="17"/>
        <v>0</v>
      </c>
      <c r="I56" s="185">
        <f t="shared" si="17"/>
        <v>0</v>
      </c>
      <c r="J56" s="115">
        <f t="shared" si="17"/>
        <v>150</v>
      </c>
      <c r="K56" s="72">
        <f t="shared" si="17"/>
        <v>1500</v>
      </c>
      <c r="L56" s="72">
        <f t="shared" si="17"/>
        <v>1500</v>
      </c>
      <c r="M56" s="72">
        <f t="shared" si="17"/>
        <v>0</v>
      </c>
      <c r="N56" s="77">
        <f t="shared" si="17"/>
        <v>0</v>
      </c>
      <c r="O56" s="96"/>
      <c r="P56" s="63" t="s">
        <v>79</v>
      </c>
      <c r="S56" s="63">
        <v>480</v>
      </c>
      <c r="T56" s="63"/>
      <c r="U56" s="63">
        <v>480</v>
      </c>
      <c r="V56" s="63">
        <v>480</v>
      </c>
    </row>
    <row r="57" spans="1:22" s="4" customFormat="1" ht="15.75" customHeight="1">
      <c r="A57" s="286" t="s">
        <v>56</v>
      </c>
      <c r="B57" s="288" t="s">
        <v>15</v>
      </c>
      <c r="C57" s="261" t="s">
        <v>151</v>
      </c>
      <c r="D57" s="261" t="s">
        <v>143</v>
      </c>
      <c r="E57" s="16">
        <f aca="true" t="shared" si="18" ref="E57:N57">E58+E59</f>
        <v>3050</v>
      </c>
      <c r="F57" s="19">
        <f t="shared" si="18"/>
        <v>0</v>
      </c>
      <c r="G57" s="11">
        <f t="shared" si="18"/>
        <v>0</v>
      </c>
      <c r="H57" s="11">
        <f t="shared" si="18"/>
        <v>0</v>
      </c>
      <c r="I57" s="179">
        <f t="shared" si="18"/>
        <v>0</v>
      </c>
      <c r="J57" s="17">
        <f t="shared" si="18"/>
        <v>50</v>
      </c>
      <c r="K57" s="11">
        <f t="shared" si="18"/>
        <v>1500</v>
      </c>
      <c r="L57" s="11">
        <f t="shared" si="18"/>
        <v>1500</v>
      </c>
      <c r="M57" s="11">
        <f t="shared" si="18"/>
        <v>0</v>
      </c>
      <c r="N57" s="20">
        <f t="shared" si="18"/>
        <v>0</v>
      </c>
      <c r="O57" s="97"/>
      <c r="P57" s="238" t="s">
        <v>113</v>
      </c>
      <c r="S57" s="238"/>
      <c r="T57" s="238"/>
      <c r="U57" s="238"/>
      <c r="V57" s="238"/>
    </row>
    <row r="58" spans="1:22" s="4" customFormat="1" ht="15.75" customHeight="1">
      <c r="A58" s="286"/>
      <c r="B58" s="288"/>
      <c r="C58" s="261"/>
      <c r="D58" s="261"/>
      <c r="E58" s="15">
        <f aca="true" t="shared" si="19" ref="E58:E104">SUM(F58:N58)</f>
        <v>0</v>
      </c>
      <c r="F58" s="87"/>
      <c r="G58" s="70"/>
      <c r="H58" s="70"/>
      <c r="I58" s="192"/>
      <c r="J58" s="116"/>
      <c r="K58" s="70"/>
      <c r="L58" s="70"/>
      <c r="M58" s="70"/>
      <c r="N58" s="88"/>
      <c r="O58" s="21" t="s">
        <v>37</v>
      </c>
      <c r="P58" s="238"/>
      <c r="S58" s="238"/>
      <c r="T58" s="238"/>
      <c r="U58" s="238"/>
      <c r="V58" s="238"/>
    </row>
    <row r="59" spans="1:22" s="4" customFormat="1" ht="15.75" customHeight="1">
      <c r="A59" s="286"/>
      <c r="B59" s="288"/>
      <c r="C59" s="261"/>
      <c r="D59" s="261"/>
      <c r="E59" s="15">
        <f t="shared" si="19"/>
        <v>3050</v>
      </c>
      <c r="F59" s="87"/>
      <c r="G59" s="70"/>
      <c r="H59" s="70"/>
      <c r="I59" s="192"/>
      <c r="J59" s="87">
        <v>50</v>
      </c>
      <c r="K59" s="116">
        <v>1500</v>
      </c>
      <c r="L59" s="70">
        <v>1500</v>
      </c>
      <c r="M59" s="70"/>
      <c r="N59" s="88"/>
      <c r="O59" s="21" t="s">
        <v>38</v>
      </c>
      <c r="P59" s="238"/>
      <c r="S59" s="238"/>
      <c r="T59" s="238"/>
      <c r="U59" s="238"/>
      <c r="V59" s="238"/>
    </row>
    <row r="60" spans="1:22" s="4" customFormat="1" ht="16.5" customHeight="1">
      <c r="A60" s="286" t="s">
        <v>57</v>
      </c>
      <c r="B60" s="288" t="s">
        <v>16</v>
      </c>
      <c r="C60" s="261" t="s">
        <v>151</v>
      </c>
      <c r="D60" s="261" t="s">
        <v>77</v>
      </c>
      <c r="E60" s="16">
        <f>E61+E62</f>
        <v>50</v>
      </c>
      <c r="F60" s="120">
        <f aca="true" t="shared" si="20" ref="F60:N60">F61+F62</f>
        <v>0</v>
      </c>
      <c r="G60" s="16">
        <f t="shared" si="20"/>
        <v>0</v>
      </c>
      <c r="H60" s="11">
        <f t="shared" si="20"/>
        <v>0</v>
      </c>
      <c r="I60" s="179">
        <f t="shared" si="20"/>
        <v>0</v>
      </c>
      <c r="J60" s="117">
        <f t="shared" si="20"/>
        <v>50</v>
      </c>
      <c r="K60" s="16">
        <f t="shared" si="20"/>
        <v>0</v>
      </c>
      <c r="L60" s="16">
        <f t="shared" si="20"/>
        <v>0</v>
      </c>
      <c r="M60" s="16">
        <f t="shared" si="20"/>
        <v>0</v>
      </c>
      <c r="N60" s="16">
        <f t="shared" si="20"/>
        <v>0</v>
      </c>
      <c r="O60" s="97"/>
      <c r="P60" s="238" t="s">
        <v>78</v>
      </c>
      <c r="S60" s="238"/>
      <c r="T60" s="238"/>
      <c r="U60" s="238"/>
      <c r="V60" s="238"/>
    </row>
    <row r="61" spans="1:22" s="4" customFormat="1" ht="16.5" customHeight="1">
      <c r="A61" s="286"/>
      <c r="B61" s="288"/>
      <c r="C61" s="261"/>
      <c r="D61" s="261"/>
      <c r="E61" s="15">
        <f t="shared" si="19"/>
        <v>0</v>
      </c>
      <c r="F61" s="92"/>
      <c r="G61" s="71"/>
      <c r="H61" s="71"/>
      <c r="I61" s="190"/>
      <c r="J61" s="118"/>
      <c r="K61" s="71"/>
      <c r="L61" s="71"/>
      <c r="M61" s="71"/>
      <c r="N61" s="83"/>
      <c r="O61" s="21" t="s">
        <v>37</v>
      </c>
      <c r="P61" s="238"/>
      <c r="S61" s="238"/>
      <c r="T61" s="238"/>
      <c r="U61" s="238"/>
      <c r="V61" s="238"/>
    </row>
    <row r="62" spans="1:22" s="4" customFormat="1" ht="16.5" customHeight="1">
      <c r="A62" s="286"/>
      <c r="B62" s="288"/>
      <c r="C62" s="261"/>
      <c r="D62" s="261"/>
      <c r="E62" s="15">
        <f t="shared" si="19"/>
        <v>50</v>
      </c>
      <c r="F62" s="92"/>
      <c r="G62" s="71"/>
      <c r="H62" s="71"/>
      <c r="I62" s="190"/>
      <c r="J62" s="118">
        <v>50</v>
      </c>
      <c r="K62" s="71"/>
      <c r="L62" s="71"/>
      <c r="M62" s="71"/>
      <c r="N62" s="83"/>
      <c r="O62" s="21" t="s">
        <v>38</v>
      </c>
      <c r="P62" s="238"/>
      <c r="S62" s="238"/>
      <c r="T62" s="238"/>
      <c r="U62" s="238"/>
      <c r="V62" s="238"/>
    </row>
    <row r="63" spans="1:22" s="4" customFormat="1" ht="15.75" customHeight="1">
      <c r="A63" s="287" t="s">
        <v>58</v>
      </c>
      <c r="B63" s="289" t="s">
        <v>93</v>
      </c>
      <c r="C63" s="272" t="s">
        <v>151</v>
      </c>
      <c r="D63" s="267" t="s">
        <v>77</v>
      </c>
      <c r="E63" s="16">
        <f aca="true" t="shared" si="21" ref="E63:N63">E64+E65</f>
        <v>50</v>
      </c>
      <c r="F63" s="19">
        <f t="shared" si="21"/>
        <v>0</v>
      </c>
      <c r="G63" s="11">
        <f t="shared" si="21"/>
        <v>0</v>
      </c>
      <c r="H63" s="11">
        <f t="shared" si="21"/>
        <v>0</v>
      </c>
      <c r="I63" s="179">
        <f t="shared" si="21"/>
        <v>0</v>
      </c>
      <c r="J63" s="17">
        <f t="shared" si="21"/>
        <v>50</v>
      </c>
      <c r="K63" s="11">
        <f t="shared" si="21"/>
        <v>0</v>
      </c>
      <c r="L63" s="11">
        <f t="shared" si="21"/>
        <v>0</v>
      </c>
      <c r="M63" s="11">
        <f t="shared" si="21"/>
        <v>0</v>
      </c>
      <c r="N63" s="20">
        <f t="shared" si="21"/>
        <v>0</v>
      </c>
      <c r="O63" s="97"/>
      <c r="P63" s="252" t="s">
        <v>78</v>
      </c>
      <c r="S63" s="252"/>
      <c r="T63" s="252"/>
      <c r="U63" s="252"/>
      <c r="V63" s="252"/>
    </row>
    <row r="64" spans="1:22" s="4" customFormat="1" ht="16.5" customHeight="1">
      <c r="A64" s="313"/>
      <c r="B64" s="314"/>
      <c r="C64" s="272"/>
      <c r="D64" s="272"/>
      <c r="E64" s="15">
        <f t="shared" si="19"/>
        <v>0</v>
      </c>
      <c r="F64" s="87"/>
      <c r="G64" s="70"/>
      <c r="H64" s="70"/>
      <c r="I64" s="192"/>
      <c r="J64" s="116"/>
      <c r="K64" s="70"/>
      <c r="L64" s="70"/>
      <c r="M64" s="70"/>
      <c r="N64" s="88"/>
      <c r="O64" s="21" t="s">
        <v>37</v>
      </c>
      <c r="P64" s="254"/>
      <c r="S64" s="254"/>
      <c r="T64" s="254"/>
      <c r="U64" s="254"/>
      <c r="V64" s="254"/>
    </row>
    <row r="65" spans="1:22" s="4" customFormat="1" ht="16.5" customHeight="1" thickBot="1">
      <c r="A65" s="313"/>
      <c r="B65" s="314"/>
      <c r="C65" s="273"/>
      <c r="D65" s="272"/>
      <c r="E65" s="57">
        <f t="shared" si="19"/>
        <v>50</v>
      </c>
      <c r="F65" s="89"/>
      <c r="G65" s="90"/>
      <c r="H65" s="90"/>
      <c r="I65" s="194"/>
      <c r="J65" s="119">
        <v>50</v>
      </c>
      <c r="K65" s="98"/>
      <c r="L65" s="98"/>
      <c r="M65" s="98"/>
      <c r="N65" s="99"/>
      <c r="O65" s="54" t="s">
        <v>38</v>
      </c>
      <c r="P65" s="255"/>
      <c r="S65" s="255"/>
      <c r="T65" s="255"/>
      <c r="U65" s="255"/>
      <c r="V65" s="255"/>
    </row>
    <row r="66" spans="1:22" s="4" customFormat="1" ht="16.5" customHeight="1">
      <c r="A66" s="274" t="s">
        <v>60</v>
      </c>
      <c r="B66" s="271" t="s">
        <v>17</v>
      </c>
      <c r="C66" s="271" t="s">
        <v>151</v>
      </c>
      <c r="D66" s="271" t="s">
        <v>77</v>
      </c>
      <c r="E66" s="46">
        <f aca="true" t="shared" si="22" ref="E66:N66">E67+E68</f>
        <v>60</v>
      </c>
      <c r="F66" s="52">
        <f t="shared" si="22"/>
        <v>0</v>
      </c>
      <c r="G66" s="46">
        <f t="shared" si="22"/>
        <v>0</v>
      </c>
      <c r="H66" s="44">
        <f t="shared" si="22"/>
        <v>0</v>
      </c>
      <c r="I66" s="178">
        <f t="shared" si="22"/>
        <v>0</v>
      </c>
      <c r="J66" s="168">
        <f t="shared" si="22"/>
        <v>0</v>
      </c>
      <c r="K66" s="46">
        <f t="shared" si="22"/>
        <v>0</v>
      </c>
      <c r="L66" s="46">
        <f t="shared" si="22"/>
        <v>0</v>
      </c>
      <c r="M66" s="46">
        <f t="shared" si="22"/>
        <v>0</v>
      </c>
      <c r="N66" s="49">
        <f t="shared" si="22"/>
        <v>60</v>
      </c>
      <c r="O66" s="100"/>
      <c r="P66" s="253" t="s">
        <v>78</v>
      </c>
      <c r="S66" s="253"/>
      <c r="T66" s="253"/>
      <c r="U66" s="253"/>
      <c r="V66" s="253"/>
    </row>
    <row r="67" spans="1:22" s="4" customFormat="1" ht="16.5" customHeight="1">
      <c r="A67" s="275"/>
      <c r="B67" s="272"/>
      <c r="C67" s="272"/>
      <c r="D67" s="272"/>
      <c r="E67" s="15">
        <f t="shared" si="19"/>
        <v>0</v>
      </c>
      <c r="F67" s="19"/>
      <c r="G67" s="11"/>
      <c r="H67" s="11"/>
      <c r="I67" s="179"/>
      <c r="J67" s="17"/>
      <c r="K67" s="11"/>
      <c r="L67" s="11"/>
      <c r="M67" s="11"/>
      <c r="N67" s="20"/>
      <c r="O67" s="21" t="s">
        <v>37</v>
      </c>
      <c r="P67" s="254"/>
      <c r="S67" s="254"/>
      <c r="T67" s="254"/>
      <c r="U67" s="254"/>
      <c r="V67" s="254"/>
    </row>
    <row r="68" spans="1:22" s="4" customFormat="1" ht="16.5" customHeight="1" thickBot="1">
      <c r="A68" s="276"/>
      <c r="B68" s="273"/>
      <c r="C68" s="273"/>
      <c r="D68" s="273"/>
      <c r="E68" s="53">
        <f t="shared" si="19"/>
        <v>60</v>
      </c>
      <c r="F68" s="34"/>
      <c r="G68" s="35"/>
      <c r="H68" s="35"/>
      <c r="I68" s="195"/>
      <c r="J68" s="101"/>
      <c r="K68" s="38"/>
      <c r="L68" s="38"/>
      <c r="M68" s="38"/>
      <c r="N68" s="36">
        <v>60</v>
      </c>
      <c r="O68" s="54" t="s">
        <v>38</v>
      </c>
      <c r="P68" s="255"/>
      <c r="S68" s="255"/>
      <c r="T68" s="255"/>
      <c r="U68" s="255"/>
      <c r="V68" s="255"/>
    </row>
    <row r="69" spans="1:22" s="4" customFormat="1" ht="18.75" customHeight="1">
      <c r="A69" s="274" t="s">
        <v>61</v>
      </c>
      <c r="B69" s="271" t="s">
        <v>18</v>
      </c>
      <c r="C69" s="271" t="s">
        <v>151</v>
      </c>
      <c r="D69" s="271" t="s">
        <v>77</v>
      </c>
      <c r="E69" s="46">
        <f aca="true" t="shared" si="23" ref="E69:N69">E70+E71</f>
        <v>60</v>
      </c>
      <c r="F69" s="48">
        <f t="shared" si="23"/>
        <v>0</v>
      </c>
      <c r="G69" s="44">
        <f t="shared" si="23"/>
        <v>0</v>
      </c>
      <c r="H69" s="44">
        <f t="shared" si="23"/>
        <v>0</v>
      </c>
      <c r="I69" s="178">
        <f t="shared" si="23"/>
        <v>0</v>
      </c>
      <c r="J69" s="29">
        <f t="shared" si="23"/>
        <v>0</v>
      </c>
      <c r="K69" s="44">
        <f t="shared" si="23"/>
        <v>0</v>
      </c>
      <c r="L69" s="44">
        <f t="shared" si="23"/>
        <v>0</v>
      </c>
      <c r="M69" s="44">
        <f t="shared" si="23"/>
        <v>0</v>
      </c>
      <c r="N69" s="49">
        <f t="shared" si="23"/>
        <v>60</v>
      </c>
      <c r="O69" s="23"/>
      <c r="P69" s="253" t="s">
        <v>78</v>
      </c>
      <c r="S69" s="253"/>
      <c r="T69" s="253"/>
      <c r="U69" s="253"/>
      <c r="V69" s="253"/>
    </row>
    <row r="70" spans="1:22" s="4" customFormat="1" ht="19.5" customHeight="1">
      <c r="A70" s="275"/>
      <c r="B70" s="272"/>
      <c r="C70" s="272"/>
      <c r="D70" s="272"/>
      <c r="E70" s="15">
        <f t="shared" si="19"/>
        <v>0</v>
      </c>
      <c r="F70" s="19"/>
      <c r="G70" s="11"/>
      <c r="H70" s="11"/>
      <c r="I70" s="179"/>
      <c r="J70" s="17"/>
      <c r="K70" s="11"/>
      <c r="L70" s="11"/>
      <c r="M70" s="11"/>
      <c r="N70" s="20"/>
      <c r="O70" s="18" t="s">
        <v>37</v>
      </c>
      <c r="P70" s="254"/>
      <c r="S70" s="254"/>
      <c r="T70" s="254"/>
      <c r="U70" s="254"/>
      <c r="V70" s="254"/>
    </row>
    <row r="71" spans="1:22" s="4" customFormat="1" ht="19.5" customHeight="1" thickBot="1">
      <c r="A71" s="275"/>
      <c r="B71" s="272"/>
      <c r="C71" s="273"/>
      <c r="D71" s="272"/>
      <c r="E71" s="57">
        <f t="shared" si="19"/>
        <v>60</v>
      </c>
      <c r="F71" s="37"/>
      <c r="G71" s="38"/>
      <c r="H71" s="38"/>
      <c r="I71" s="195"/>
      <c r="J71" s="101"/>
      <c r="K71" s="38"/>
      <c r="L71" s="38"/>
      <c r="M71" s="38"/>
      <c r="N71" s="36">
        <v>60</v>
      </c>
      <c r="O71" s="24" t="s">
        <v>38</v>
      </c>
      <c r="P71" s="254"/>
      <c r="S71" s="254"/>
      <c r="T71" s="254"/>
      <c r="U71" s="254"/>
      <c r="V71" s="254"/>
    </row>
    <row r="72" spans="1:22" s="4" customFormat="1" ht="15" customHeight="1">
      <c r="A72" s="257" t="s">
        <v>62</v>
      </c>
      <c r="B72" s="260" t="s">
        <v>19</v>
      </c>
      <c r="C72" s="271" t="s">
        <v>151</v>
      </c>
      <c r="D72" s="260" t="s">
        <v>77</v>
      </c>
      <c r="E72" s="46">
        <f>E73+E74</f>
        <v>100</v>
      </c>
      <c r="F72" s="48">
        <f aca="true" t="shared" si="24" ref="F72:N72">F73+F74</f>
        <v>0</v>
      </c>
      <c r="G72" s="44">
        <f t="shared" si="24"/>
        <v>0</v>
      </c>
      <c r="H72" s="44">
        <f t="shared" si="24"/>
        <v>0</v>
      </c>
      <c r="I72" s="178">
        <f t="shared" si="24"/>
        <v>0</v>
      </c>
      <c r="J72" s="29">
        <f t="shared" si="24"/>
        <v>0</v>
      </c>
      <c r="K72" s="44">
        <f t="shared" si="24"/>
        <v>0</v>
      </c>
      <c r="L72" s="44">
        <f t="shared" si="24"/>
        <v>0</v>
      </c>
      <c r="M72" s="44">
        <f t="shared" si="24"/>
        <v>0</v>
      </c>
      <c r="N72" s="49">
        <f t="shared" si="24"/>
        <v>100</v>
      </c>
      <c r="O72" s="23"/>
      <c r="P72" s="237" t="s">
        <v>78</v>
      </c>
      <c r="S72" s="237"/>
      <c r="T72" s="237"/>
      <c r="U72" s="237"/>
      <c r="V72" s="237"/>
    </row>
    <row r="73" spans="1:22" s="4" customFormat="1" ht="15" customHeight="1">
      <c r="A73" s="258"/>
      <c r="B73" s="261"/>
      <c r="C73" s="272"/>
      <c r="D73" s="261"/>
      <c r="E73" s="15">
        <f t="shared" si="19"/>
        <v>0</v>
      </c>
      <c r="F73" s="19"/>
      <c r="G73" s="11"/>
      <c r="H73" s="11"/>
      <c r="I73" s="179"/>
      <c r="J73" s="17"/>
      <c r="K73" s="11"/>
      <c r="L73" s="11"/>
      <c r="M73" s="11"/>
      <c r="N73" s="20"/>
      <c r="O73" s="18" t="s">
        <v>37</v>
      </c>
      <c r="P73" s="238"/>
      <c r="S73" s="238"/>
      <c r="T73" s="238"/>
      <c r="U73" s="238"/>
      <c r="V73" s="238"/>
    </row>
    <row r="74" spans="1:22" s="4" customFormat="1" ht="15" customHeight="1" thickBot="1">
      <c r="A74" s="259"/>
      <c r="B74" s="262"/>
      <c r="C74" s="273"/>
      <c r="D74" s="262"/>
      <c r="E74" s="53">
        <f t="shared" si="19"/>
        <v>100</v>
      </c>
      <c r="F74" s="37"/>
      <c r="G74" s="38"/>
      <c r="H74" s="38"/>
      <c r="I74" s="195"/>
      <c r="J74" s="101"/>
      <c r="K74" s="38"/>
      <c r="L74" s="38"/>
      <c r="M74" s="38"/>
      <c r="N74" s="36">
        <v>100</v>
      </c>
      <c r="O74" s="28" t="s">
        <v>38</v>
      </c>
      <c r="P74" s="239"/>
      <c r="S74" s="239"/>
      <c r="T74" s="239"/>
      <c r="U74" s="239"/>
      <c r="V74" s="239"/>
    </row>
    <row r="75" spans="1:22" s="4" customFormat="1" ht="17.25" customHeight="1">
      <c r="A75" s="274" t="s">
        <v>63</v>
      </c>
      <c r="B75" s="271" t="s">
        <v>20</v>
      </c>
      <c r="C75" s="271" t="s">
        <v>151</v>
      </c>
      <c r="D75" s="271" t="s">
        <v>77</v>
      </c>
      <c r="E75" s="46">
        <f>E76+E77</f>
        <v>100</v>
      </c>
      <c r="F75" s="48">
        <f aca="true" t="shared" si="25" ref="F75:N75">F76+F77</f>
        <v>0</v>
      </c>
      <c r="G75" s="44">
        <f t="shared" si="25"/>
        <v>0</v>
      </c>
      <c r="H75" s="44">
        <f t="shared" si="25"/>
        <v>0</v>
      </c>
      <c r="I75" s="178">
        <f t="shared" si="25"/>
        <v>0</v>
      </c>
      <c r="J75" s="29">
        <f t="shared" si="25"/>
        <v>0</v>
      </c>
      <c r="K75" s="44">
        <f t="shared" si="25"/>
        <v>0</v>
      </c>
      <c r="L75" s="44">
        <f t="shared" si="25"/>
        <v>0</v>
      </c>
      <c r="M75" s="44">
        <f t="shared" si="25"/>
        <v>0</v>
      </c>
      <c r="N75" s="49">
        <f t="shared" si="25"/>
        <v>100</v>
      </c>
      <c r="O75" s="100"/>
      <c r="P75" s="253" t="s">
        <v>78</v>
      </c>
      <c r="S75" s="253"/>
      <c r="T75" s="253"/>
      <c r="U75" s="253"/>
      <c r="V75" s="253"/>
    </row>
    <row r="76" spans="1:22" s="4" customFormat="1" ht="17.25" customHeight="1">
      <c r="A76" s="275"/>
      <c r="B76" s="272"/>
      <c r="C76" s="272"/>
      <c r="D76" s="272"/>
      <c r="E76" s="15">
        <f t="shared" si="19"/>
        <v>0</v>
      </c>
      <c r="F76" s="19"/>
      <c r="G76" s="11"/>
      <c r="H76" s="11"/>
      <c r="I76" s="179"/>
      <c r="J76" s="17"/>
      <c r="K76" s="11"/>
      <c r="L76" s="11"/>
      <c r="M76" s="11"/>
      <c r="N76" s="20"/>
      <c r="O76" s="21" t="s">
        <v>37</v>
      </c>
      <c r="P76" s="254"/>
      <c r="S76" s="254"/>
      <c r="T76" s="254"/>
      <c r="U76" s="254"/>
      <c r="V76" s="254"/>
    </row>
    <row r="77" spans="1:22" s="4" customFormat="1" ht="17.25" customHeight="1" thickBot="1">
      <c r="A77" s="276"/>
      <c r="B77" s="273"/>
      <c r="C77" s="273"/>
      <c r="D77" s="273"/>
      <c r="E77" s="53">
        <f t="shared" si="19"/>
        <v>100</v>
      </c>
      <c r="F77" s="37"/>
      <c r="G77" s="38"/>
      <c r="H77" s="38"/>
      <c r="I77" s="195"/>
      <c r="J77" s="101"/>
      <c r="K77" s="38"/>
      <c r="L77" s="38"/>
      <c r="M77" s="38"/>
      <c r="N77" s="36">
        <v>100</v>
      </c>
      <c r="O77" s="54" t="s">
        <v>38</v>
      </c>
      <c r="P77" s="255"/>
      <c r="S77" s="255"/>
      <c r="T77" s="255"/>
      <c r="U77" s="255"/>
      <c r="V77" s="255"/>
    </row>
    <row r="78" spans="1:22" s="4" customFormat="1" ht="18" customHeight="1">
      <c r="A78" s="274" t="s">
        <v>64</v>
      </c>
      <c r="B78" s="271" t="s">
        <v>21</v>
      </c>
      <c r="C78" s="271" t="s">
        <v>151</v>
      </c>
      <c r="D78" s="263" t="s">
        <v>77</v>
      </c>
      <c r="E78" s="102">
        <f>E79+E80</f>
        <v>50</v>
      </c>
      <c r="F78" s="48">
        <f aca="true" t="shared" si="26" ref="F78:N78">F79+F80</f>
        <v>0</v>
      </c>
      <c r="G78" s="44">
        <f t="shared" si="26"/>
        <v>0</v>
      </c>
      <c r="H78" s="44">
        <f t="shared" si="26"/>
        <v>0</v>
      </c>
      <c r="I78" s="178">
        <f t="shared" si="26"/>
        <v>0</v>
      </c>
      <c r="J78" s="29">
        <f t="shared" si="26"/>
        <v>0</v>
      </c>
      <c r="K78" s="44">
        <f t="shared" si="26"/>
        <v>0</v>
      </c>
      <c r="L78" s="44">
        <f t="shared" si="26"/>
        <v>0</v>
      </c>
      <c r="M78" s="44">
        <f t="shared" si="26"/>
        <v>0</v>
      </c>
      <c r="N78" s="49">
        <f t="shared" si="26"/>
        <v>50</v>
      </c>
      <c r="O78" s="100"/>
      <c r="P78" s="253" t="s">
        <v>78</v>
      </c>
      <c r="S78" s="253"/>
      <c r="T78" s="253"/>
      <c r="U78" s="253"/>
      <c r="V78" s="253"/>
    </row>
    <row r="79" spans="1:22" s="4" customFormat="1" ht="18" customHeight="1">
      <c r="A79" s="275"/>
      <c r="B79" s="272"/>
      <c r="C79" s="272"/>
      <c r="D79" s="264"/>
      <c r="E79" s="103">
        <f t="shared" si="19"/>
        <v>0</v>
      </c>
      <c r="F79" s="19"/>
      <c r="G79" s="11"/>
      <c r="H79" s="11"/>
      <c r="I79" s="179"/>
      <c r="J79" s="17"/>
      <c r="K79" s="11"/>
      <c r="L79" s="11"/>
      <c r="M79" s="11"/>
      <c r="N79" s="20"/>
      <c r="O79" s="21" t="s">
        <v>37</v>
      </c>
      <c r="P79" s="254"/>
      <c r="S79" s="254"/>
      <c r="T79" s="254"/>
      <c r="U79" s="254"/>
      <c r="V79" s="254"/>
    </row>
    <row r="80" spans="1:22" s="4" customFormat="1" ht="18" customHeight="1" thickBot="1">
      <c r="A80" s="276"/>
      <c r="B80" s="273"/>
      <c r="C80" s="273"/>
      <c r="D80" s="265"/>
      <c r="E80" s="104">
        <f t="shared" si="19"/>
        <v>50</v>
      </c>
      <c r="F80" s="37"/>
      <c r="G80" s="38"/>
      <c r="H80" s="38"/>
      <c r="I80" s="195"/>
      <c r="J80" s="101"/>
      <c r="K80" s="38"/>
      <c r="L80" s="38"/>
      <c r="M80" s="38"/>
      <c r="N80" s="36">
        <v>50</v>
      </c>
      <c r="O80" s="54" t="s">
        <v>38</v>
      </c>
      <c r="P80" s="255"/>
      <c r="S80" s="255"/>
      <c r="T80" s="255"/>
      <c r="U80" s="255"/>
      <c r="V80" s="255"/>
    </row>
    <row r="81" spans="1:22" s="4" customFormat="1" ht="19.5" customHeight="1">
      <c r="A81" s="274" t="s">
        <v>65</v>
      </c>
      <c r="B81" s="271" t="s">
        <v>22</v>
      </c>
      <c r="C81" s="271" t="s">
        <v>151</v>
      </c>
      <c r="D81" s="271" t="s">
        <v>77</v>
      </c>
      <c r="E81" s="46">
        <f>E82+E83</f>
        <v>50</v>
      </c>
      <c r="F81" s="48">
        <f aca="true" t="shared" si="27" ref="F81:N81">F82+F83</f>
        <v>0</v>
      </c>
      <c r="G81" s="44">
        <f t="shared" si="27"/>
        <v>0</v>
      </c>
      <c r="H81" s="44">
        <f t="shared" si="27"/>
        <v>0</v>
      </c>
      <c r="I81" s="178">
        <f t="shared" si="27"/>
        <v>0</v>
      </c>
      <c r="J81" s="29">
        <f t="shared" si="27"/>
        <v>0</v>
      </c>
      <c r="K81" s="44">
        <f t="shared" si="27"/>
        <v>0</v>
      </c>
      <c r="L81" s="44">
        <f t="shared" si="27"/>
        <v>0</v>
      </c>
      <c r="M81" s="44">
        <f t="shared" si="27"/>
        <v>0</v>
      </c>
      <c r="N81" s="49">
        <f t="shared" si="27"/>
        <v>50</v>
      </c>
      <c r="O81" s="100"/>
      <c r="P81" s="253" t="s">
        <v>78</v>
      </c>
      <c r="S81" s="253"/>
      <c r="T81" s="253"/>
      <c r="U81" s="253"/>
      <c r="V81" s="253"/>
    </row>
    <row r="82" spans="1:22" s="4" customFormat="1" ht="19.5" customHeight="1">
      <c r="A82" s="275"/>
      <c r="B82" s="272"/>
      <c r="C82" s="272"/>
      <c r="D82" s="272"/>
      <c r="E82" s="15">
        <f t="shared" si="19"/>
        <v>0</v>
      </c>
      <c r="F82" s="19"/>
      <c r="G82" s="11"/>
      <c r="H82" s="11"/>
      <c r="I82" s="179"/>
      <c r="J82" s="17"/>
      <c r="K82" s="11"/>
      <c r="L82" s="11"/>
      <c r="M82" s="11"/>
      <c r="N82" s="20"/>
      <c r="O82" s="21" t="s">
        <v>37</v>
      </c>
      <c r="P82" s="254"/>
      <c r="S82" s="254"/>
      <c r="T82" s="254"/>
      <c r="U82" s="254"/>
      <c r="V82" s="254"/>
    </row>
    <row r="83" spans="1:22" s="4" customFormat="1" ht="19.5" customHeight="1" thickBot="1">
      <c r="A83" s="275"/>
      <c r="B83" s="272"/>
      <c r="C83" s="273"/>
      <c r="D83" s="272"/>
      <c r="E83" s="57">
        <f t="shared" si="19"/>
        <v>50</v>
      </c>
      <c r="F83" s="37"/>
      <c r="G83" s="38"/>
      <c r="H83" s="38"/>
      <c r="I83" s="195"/>
      <c r="J83" s="101"/>
      <c r="K83" s="38"/>
      <c r="L83" s="38"/>
      <c r="M83" s="38"/>
      <c r="N83" s="36">
        <v>50</v>
      </c>
      <c r="O83" s="58" t="s">
        <v>38</v>
      </c>
      <c r="P83" s="254"/>
      <c r="S83" s="254"/>
      <c r="T83" s="254"/>
      <c r="U83" s="254"/>
      <c r="V83" s="254"/>
    </row>
    <row r="84" spans="1:22" s="4" customFormat="1" ht="19.5" customHeight="1">
      <c r="A84" s="257" t="s">
        <v>66</v>
      </c>
      <c r="B84" s="260" t="s">
        <v>124</v>
      </c>
      <c r="C84" s="271" t="s">
        <v>151</v>
      </c>
      <c r="D84" s="260" t="s">
        <v>145</v>
      </c>
      <c r="E84" s="139">
        <f>E85+E86</f>
        <v>1976.3</v>
      </c>
      <c r="F84" s="145">
        <f aca="true" t="shared" si="28" ref="F84:N84">F85+F86</f>
        <v>0</v>
      </c>
      <c r="G84" s="44">
        <f t="shared" si="28"/>
        <v>755.3</v>
      </c>
      <c r="H84" s="44">
        <f t="shared" si="28"/>
        <v>0</v>
      </c>
      <c r="I84" s="178">
        <f t="shared" si="28"/>
        <v>0</v>
      </c>
      <c r="J84" s="29">
        <f t="shared" si="28"/>
        <v>0</v>
      </c>
      <c r="K84" s="44">
        <f t="shared" si="28"/>
        <v>1221</v>
      </c>
      <c r="L84" s="44">
        <f t="shared" si="28"/>
        <v>0</v>
      </c>
      <c r="M84" s="44">
        <f t="shared" si="28"/>
        <v>0</v>
      </c>
      <c r="N84" s="49">
        <f t="shared" si="28"/>
        <v>0</v>
      </c>
      <c r="O84" s="29"/>
      <c r="P84" s="253" t="s">
        <v>114</v>
      </c>
      <c r="S84" s="253">
        <v>1544</v>
      </c>
      <c r="T84" s="253"/>
      <c r="U84" s="253"/>
      <c r="V84" s="253">
        <v>1544</v>
      </c>
    </row>
    <row r="85" spans="1:22" s="4" customFormat="1" ht="19.5" customHeight="1">
      <c r="A85" s="258"/>
      <c r="B85" s="261"/>
      <c r="C85" s="272"/>
      <c r="D85" s="261"/>
      <c r="E85" s="141">
        <f t="shared" si="19"/>
        <v>0</v>
      </c>
      <c r="F85" s="142"/>
      <c r="G85" s="12"/>
      <c r="H85" s="12"/>
      <c r="I85" s="179"/>
      <c r="J85" s="17"/>
      <c r="K85" s="11"/>
      <c r="L85" s="11"/>
      <c r="M85" s="11"/>
      <c r="N85" s="20"/>
      <c r="O85" s="18" t="s">
        <v>37</v>
      </c>
      <c r="P85" s="254"/>
      <c r="S85" s="254"/>
      <c r="T85" s="254"/>
      <c r="U85" s="254"/>
      <c r="V85" s="254"/>
    </row>
    <row r="86" spans="1:22" s="4" customFormat="1" ht="19.5" customHeight="1" thickBot="1">
      <c r="A86" s="259"/>
      <c r="B86" s="262"/>
      <c r="C86" s="273"/>
      <c r="D86" s="262"/>
      <c r="E86" s="147">
        <f t="shared" si="19"/>
        <v>1976.3</v>
      </c>
      <c r="F86" s="148"/>
      <c r="G86" s="163">
        <v>755.3</v>
      </c>
      <c r="H86" s="55"/>
      <c r="I86" s="189"/>
      <c r="J86" s="165"/>
      <c r="K86" s="35">
        <v>1221</v>
      </c>
      <c r="L86" s="35"/>
      <c r="M86" s="35"/>
      <c r="N86" s="50"/>
      <c r="O86" s="28" t="s">
        <v>38</v>
      </c>
      <c r="P86" s="255"/>
      <c r="S86" s="254"/>
      <c r="T86" s="254"/>
      <c r="U86" s="254"/>
      <c r="V86" s="254"/>
    </row>
    <row r="87" spans="1:22" s="4" customFormat="1" ht="19.5" customHeight="1">
      <c r="A87" s="257" t="s">
        <v>96</v>
      </c>
      <c r="B87" s="260" t="s">
        <v>134</v>
      </c>
      <c r="C87" s="271" t="s">
        <v>151</v>
      </c>
      <c r="D87" s="260" t="s">
        <v>145</v>
      </c>
      <c r="E87" s="139">
        <f>E88+E89</f>
        <v>3417.9</v>
      </c>
      <c r="F87" s="145">
        <f aca="true" t="shared" si="29" ref="F87:N87">F88+F89</f>
        <v>0</v>
      </c>
      <c r="G87" s="44">
        <f t="shared" si="29"/>
        <v>1306.2</v>
      </c>
      <c r="H87" s="44">
        <f t="shared" si="29"/>
        <v>0</v>
      </c>
      <c r="I87" s="178">
        <f t="shared" si="29"/>
        <v>0</v>
      </c>
      <c r="J87" s="208">
        <f t="shared" si="29"/>
        <v>1111.7</v>
      </c>
      <c r="K87" s="199">
        <f t="shared" si="29"/>
        <v>1000</v>
      </c>
      <c r="L87" s="44">
        <f t="shared" si="29"/>
        <v>0</v>
      </c>
      <c r="M87" s="44">
        <f t="shared" si="29"/>
        <v>0</v>
      </c>
      <c r="N87" s="49">
        <f t="shared" si="29"/>
        <v>0</v>
      </c>
      <c r="O87" s="100"/>
      <c r="P87" s="237" t="s">
        <v>119</v>
      </c>
      <c r="S87" s="237">
        <v>500</v>
      </c>
      <c r="T87" s="237"/>
      <c r="U87" s="237"/>
      <c r="V87" s="237">
        <v>500</v>
      </c>
    </row>
    <row r="88" spans="1:22" s="4" customFormat="1" ht="19.5" customHeight="1">
      <c r="A88" s="258"/>
      <c r="B88" s="261"/>
      <c r="C88" s="272"/>
      <c r="D88" s="261"/>
      <c r="E88" s="141">
        <f t="shared" si="19"/>
        <v>0</v>
      </c>
      <c r="F88" s="142"/>
      <c r="G88" s="12"/>
      <c r="H88" s="12"/>
      <c r="I88" s="179"/>
      <c r="J88" s="204"/>
      <c r="K88" s="222"/>
      <c r="L88" s="11"/>
      <c r="M88" s="11"/>
      <c r="N88" s="20"/>
      <c r="O88" s="21" t="s">
        <v>37</v>
      </c>
      <c r="P88" s="238"/>
      <c r="S88" s="238"/>
      <c r="T88" s="238"/>
      <c r="U88" s="238"/>
      <c r="V88" s="238"/>
    </row>
    <row r="89" spans="1:22" s="4" customFormat="1" ht="19.5" customHeight="1" thickBot="1">
      <c r="A89" s="259"/>
      <c r="B89" s="262"/>
      <c r="C89" s="273"/>
      <c r="D89" s="262"/>
      <c r="E89" s="147">
        <f t="shared" si="19"/>
        <v>3417.9</v>
      </c>
      <c r="F89" s="148"/>
      <c r="G89" s="163">
        <v>1306.2</v>
      </c>
      <c r="H89" s="55"/>
      <c r="I89" s="184"/>
      <c r="J89" s="206">
        <v>1111.7</v>
      </c>
      <c r="K89" s="164">
        <v>1000</v>
      </c>
      <c r="L89" s="38"/>
      <c r="M89" s="38"/>
      <c r="N89" s="39"/>
      <c r="O89" s="54" t="s">
        <v>38</v>
      </c>
      <c r="P89" s="239"/>
      <c r="S89" s="239"/>
      <c r="T89" s="239"/>
      <c r="U89" s="239"/>
      <c r="V89" s="239"/>
    </row>
    <row r="90" spans="1:22" s="4" customFormat="1" ht="14.25" customHeight="1">
      <c r="A90" s="274" t="s">
        <v>98</v>
      </c>
      <c r="B90" s="271" t="s">
        <v>97</v>
      </c>
      <c r="C90" s="271" t="s">
        <v>151</v>
      </c>
      <c r="D90" s="271" t="s">
        <v>99</v>
      </c>
      <c r="E90" s="46">
        <f>E91+E92</f>
        <v>1300</v>
      </c>
      <c r="F90" s="48">
        <f aca="true" t="shared" si="30" ref="F90:N90">F91+F92</f>
        <v>0</v>
      </c>
      <c r="G90" s="44">
        <f t="shared" si="30"/>
        <v>0</v>
      </c>
      <c r="H90" s="29">
        <f t="shared" si="30"/>
        <v>0</v>
      </c>
      <c r="I90" s="168">
        <f t="shared" si="30"/>
        <v>0</v>
      </c>
      <c r="J90" s="48">
        <f t="shared" si="30"/>
        <v>50</v>
      </c>
      <c r="K90" s="44">
        <f t="shared" si="30"/>
        <v>1250</v>
      </c>
      <c r="L90" s="44">
        <f t="shared" si="30"/>
        <v>0</v>
      </c>
      <c r="M90" s="44">
        <f t="shared" si="30"/>
        <v>0</v>
      </c>
      <c r="N90" s="49">
        <f t="shared" si="30"/>
        <v>0</v>
      </c>
      <c r="O90" s="105"/>
      <c r="P90" s="253" t="s">
        <v>115</v>
      </c>
      <c r="S90" s="253">
        <v>640</v>
      </c>
      <c r="T90" s="253">
        <v>640</v>
      </c>
      <c r="U90" s="253"/>
      <c r="V90" s="253">
        <v>640</v>
      </c>
    </row>
    <row r="91" spans="1:22" s="4" customFormat="1" ht="14.25" customHeight="1">
      <c r="A91" s="275"/>
      <c r="B91" s="272"/>
      <c r="C91" s="272"/>
      <c r="D91" s="272"/>
      <c r="E91" s="15">
        <f t="shared" si="19"/>
        <v>0</v>
      </c>
      <c r="F91" s="21"/>
      <c r="G91" s="12"/>
      <c r="H91" s="12"/>
      <c r="I91" s="117"/>
      <c r="J91" s="21"/>
      <c r="K91" s="11"/>
      <c r="L91" s="11"/>
      <c r="M91" s="11"/>
      <c r="N91" s="20"/>
      <c r="O91" s="24" t="s">
        <v>37</v>
      </c>
      <c r="P91" s="254"/>
      <c r="S91" s="254"/>
      <c r="T91" s="254"/>
      <c r="U91" s="254"/>
      <c r="V91" s="254"/>
    </row>
    <row r="92" spans="1:22" s="4" customFormat="1" ht="17.25" customHeight="1" thickBot="1">
      <c r="A92" s="275"/>
      <c r="B92" s="272"/>
      <c r="C92" s="273"/>
      <c r="D92" s="272"/>
      <c r="E92" s="57">
        <f t="shared" si="19"/>
        <v>1300</v>
      </c>
      <c r="F92" s="58"/>
      <c r="G92" s="13"/>
      <c r="H92" s="13"/>
      <c r="I92" s="104"/>
      <c r="J92" s="54">
        <v>50</v>
      </c>
      <c r="K92" s="55">
        <v>1250</v>
      </c>
      <c r="L92" s="35"/>
      <c r="M92" s="35"/>
      <c r="N92" s="50"/>
      <c r="O92" s="28" t="s">
        <v>38</v>
      </c>
      <c r="P92" s="255"/>
      <c r="S92" s="255"/>
      <c r="T92" s="255"/>
      <c r="U92" s="255"/>
      <c r="V92" s="255"/>
    </row>
    <row r="93" spans="1:22" s="4" customFormat="1" ht="14.25" customHeight="1">
      <c r="A93" s="257" t="s">
        <v>129</v>
      </c>
      <c r="B93" s="260" t="s">
        <v>127</v>
      </c>
      <c r="C93" s="271" t="s">
        <v>151</v>
      </c>
      <c r="D93" s="260" t="s">
        <v>77</v>
      </c>
      <c r="E93" s="46">
        <f>E94+E95</f>
        <v>50</v>
      </c>
      <c r="F93" s="48">
        <f aca="true" t="shared" si="31" ref="F93:N93">F94+F95</f>
        <v>0</v>
      </c>
      <c r="G93" s="44">
        <f t="shared" si="31"/>
        <v>0</v>
      </c>
      <c r="H93" s="44">
        <f t="shared" si="31"/>
        <v>0</v>
      </c>
      <c r="I93" s="196">
        <f t="shared" si="31"/>
        <v>0</v>
      </c>
      <c r="J93" s="174">
        <f t="shared" si="31"/>
        <v>0</v>
      </c>
      <c r="K93" s="40">
        <f t="shared" si="31"/>
        <v>0</v>
      </c>
      <c r="L93" s="40">
        <f t="shared" si="31"/>
        <v>0</v>
      </c>
      <c r="M93" s="40">
        <f t="shared" si="31"/>
        <v>0</v>
      </c>
      <c r="N93" s="41">
        <f t="shared" si="31"/>
        <v>50</v>
      </c>
      <c r="O93" s="100"/>
      <c r="P93" s="253" t="s">
        <v>78</v>
      </c>
      <c r="S93" s="253"/>
      <c r="T93" s="253"/>
      <c r="U93" s="253"/>
      <c r="V93" s="253"/>
    </row>
    <row r="94" spans="1:22" s="4" customFormat="1" ht="12" customHeight="1">
      <c r="A94" s="258"/>
      <c r="B94" s="261"/>
      <c r="C94" s="272"/>
      <c r="D94" s="261"/>
      <c r="E94" s="15">
        <f t="shared" si="19"/>
        <v>0</v>
      </c>
      <c r="F94" s="19"/>
      <c r="G94" s="11"/>
      <c r="H94" s="11"/>
      <c r="I94" s="179"/>
      <c r="J94" s="17"/>
      <c r="K94" s="11"/>
      <c r="L94" s="11"/>
      <c r="M94" s="11"/>
      <c r="N94" s="20"/>
      <c r="O94" s="58" t="s">
        <v>37</v>
      </c>
      <c r="P94" s="254"/>
      <c r="S94" s="254"/>
      <c r="T94" s="254"/>
      <c r="U94" s="254"/>
      <c r="V94" s="254"/>
    </row>
    <row r="95" spans="1:22" s="4" customFormat="1" ht="12" customHeight="1" thickBot="1">
      <c r="A95" s="266"/>
      <c r="B95" s="267"/>
      <c r="C95" s="273"/>
      <c r="D95" s="267"/>
      <c r="E95" s="57">
        <f t="shared" si="19"/>
        <v>50</v>
      </c>
      <c r="F95" s="37"/>
      <c r="G95" s="38"/>
      <c r="H95" s="38"/>
      <c r="I95" s="195"/>
      <c r="J95" s="101"/>
      <c r="K95" s="38"/>
      <c r="L95" s="38"/>
      <c r="M95" s="38"/>
      <c r="N95" s="36">
        <v>50</v>
      </c>
      <c r="O95" s="58" t="s">
        <v>38</v>
      </c>
      <c r="P95" s="254"/>
      <c r="S95" s="254"/>
      <c r="T95" s="254"/>
      <c r="U95" s="254"/>
      <c r="V95" s="254"/>
    </row>
    <row r="96" spans="1:22" s="4" customFormat="1" ht="14.25" customHeight="1">
      <c r="A96" s="257" t="s">
        <v>130</v>
      </c>
      <c r="B96" s="260" t="s">
        <v>128</v>
      </c>
      <c r="C96" s="271" t="s">
        <v>151</v>
      </c>
      <c r="D96" s="260" t="s">
        <v>77</v>
      </c>
      <c r="E96" s="46">
        <f>E97+E98</f>
        <v>50</v>
      </c>
      <c r="F96" s="48">
        <f aca="true" t="shared" si="32" ref="F96:N96">F97+F98</f>
        <v>0</v>
      </c>
      <c r="G96" s="44">
        <f t="shared" si="32"/>
        <v>0</v>
      </c>
      <c r="H96" s="44">
        <f t="shared" si="32"/>
        <v>0</v>
      </c>
      <c r="I96" s="178">
        <f t="shared" si="32"/>
        <v>0</v>
      </c>
      <c r="J96" s="29">
        <f t="shared" si="32"/>
        <v>0</v>
      </c>
      <c r="K96" s="44">
        <f t="shared" si="32"/>
        <v>0</v>
      </c>
      <c r="L96" s="44">
        <f t="shared" si="32"/>
        <v>0</v>
      </c>
      <c r="M96" s="44">
        <f t="shared" si="32"/>
        <v>0</v>
      </c>
      <c r="N96" s="49">
        <f t="shared" si="32"/>
        <v>50</v>
      </c>
      <c r="O96" s="100"/>
      <c r="P96" s="237" t="s">
        <v>78</v>
      </c>
      <c r="S96" s="237"/>
      <c r="T96" s="237"/>
      <c r="U96" s="237"/>
      <c r="V96" s="237"/>
    </row>
    <row r="97" spans="1:22" s="4" customFormat="1" ht="12" customHeight="1">
      <c r="A97" s="258"/>
      <c r="B97" s="261"/>
      <c r="C97" s="272"/>
      <c r="D97" s="261"/>
      <c r="E97" s="15">
        <f t="shared" si="19"/>
        <v>0</v>
      </c>
      <c r="F97" s="19"/>
      <c r="G97" s="11"/>
      <c r="H97" s="11"/>
      <c r="I97" s="179"/>
      <c r="J97" s="17"/>
      <c r="K97" s="11"/>
      <c r="L97" s="11"/>
      <c r="M97" s="11"/>
      <c r="N97" s="20"/>
      <c r="O97" s="21" t="s">
        <v>37</v>
      </c>
      <c r="P97" s="238"/>
      <c r="S97" s="238"/>
      <c r="T97" s="238"/>
      <c r="U97" s="238"/>
      <c r="V97" s="238"/>
    </row>
    <row r="98" spans="1:22" s="4" customFormat="1" ht="12" customHeight="1" thickBot="1">
      <c r="A98" s="259"/>
      <c r="B98" s="262"/>
      <c r="C98" s="273"/>
      <c r="D98" s="262"/>
      <c r="E98" s="53">
        <f t="shared" si="19"/>
        <v>50</v>
      </c>
      <c r="F98" s="34"/>
      <c r="G98" s="35"/>
      <c r="H98" s="35"/>
      <c r="I98" s="180"/>
      <c r="J98" s="165"/>
      <c r="K98" s="35"/>
      <c r="L98" s="35"/>
      <c r="M98" s="35"/>
      <c r="N98" s="56">
        <v>50</v>
      </c>
      <c r="O98" s="54" t="s">
        <v>38</v>
      </c>
      <c r="P98" s="239"/>
      <c r="S98" s="239"/>
      <c r="T98" s="239"/>
      <c r="U98" s="239"/>
      <c r="V98" s="239"/>
    </row>
    <row r="99" spans="1:22" s="4" customFormat="1" ht="14.25" customHeight="1">
      <c r="A99" s="257" t="s">
        <v>131</v>
      </c>
      <c r="B99" s="260" t="s">
        <v>135</v>
      </c>
      <c r="C99" s="271" t="s">
        <v>151</v>
      </c>
      <c r="D99" s="260" t="s">
        <v>77</v>
      </c>
      <c r="E99" s="46">
        <f>E100+E101</f>
        <v>50</v>
      </c>
      <c r="F99" s="48">
        <f aca="true" t="shared" si="33" ref="F99:N99">F100+F101</f>
        <v>0</v>
      </c>
      <c r="G99" s="44">
        <f t="shared" si="33"/>
        <v>0</v>
      </c>
      <c r="H99" s="44">
        <f t="shared" si="33"/>
        <v>0</v>
      </c>
      <c r="I99" s="178">
        <f t="shared" si="33"/>
        <v>0</v>
      </c>
      <c r="J99" s="29">
        <f t="shared" si="33"/>
        <v>0</v>
      </c>
      <c r="K99" s="44">
        <f t="shared" si="33"/>
        <v>0</v>
      </c>
      <c r="L99" s="44">
        <f t="shared" si="33"/>
        <v>0</v>
      </c>
      <c r="M99" s="44">
        <f t="shared" si="33"/>
        <v>0</v>
      </c>
      <c r="N99" s="49">
        <f t="shared" si="33"/>
        <v>50</v>
      </c>
      <c r="O99" s="100"/>
      <c r="P99" s="237" t="s">
        <v>78</v>
      </c>
      <c r="S99" s="237"/>
      <c r="T99" s="237"/>
      <c r="U99" s="237"/>
      <c r="V99" s="237"/>
    </row>
    <row r="100" spans="1:22" s="4" customFormat="1" ht="12" customHeight="1">
      <c r="A100" s="258"/>
      <c r="B100" s="261"/>
      <c r="C100" s="272"/>
      <c r="D100" s="261"/>
      <c r="E100" s="15">
        <f t="shared" si="19"/>
        <v>0</v>
      </c>
      <c r="F100" s="19"/>
      <c r="G100" s="11"/>
      <c r="H100" s="11"/>
      <c r="I100" s="179"/>
      <c r="J100" s="17"/>
      <c r="K100" s="11"/>
      <c r="L100" s="11"/>
      <c r="M100" s="11"/>
      <c r="N100" s="20"/>
      <c r="O100" s="21" t="s">
        <v>37</v>
      </c>
      <c r="P100" s="238"/>
      <c r="S100" s="238"/>
      <c r="T100" s="238"/>
      <c r="U100" s="238"/>
      <c r="V100" s="238"/>
    </row>
    <row r="101" spans="1:22" s="4" customFormat="1" ht="12" customHeight="1" thickBot="1">
      <c r="A101" s="259"/>
      <c r="B101" s="262"/>
      <c r="C101" s="273"/>
      <c r="D101" s="262"/>
      <c r="E101" s="53">
        <f t="shared" si="19"/>
        <v>50</v>
      </c>
      <c r="F101" s="34"/>
      <c r="G101" s="35"/>
      <c r="H101" s="35"/>
      <c r="I101" s="180"/>
      <c r="J101" s="165"/>
      <c r="K101" s="35"/>
      <c r="L101" s="35"/>
      <c r="M101" s="35"/>
      <c r="N101" s="56">
        <v>50</v>
      </c>
      <c r="O101" s="54" t="s">
        <v>38</v>
      </c>
      <c r="P101" s="239"/>
      <c r="S101" s="239"/>
      <c r="T101" s="239"/>
      <c r="U101" s="239"/>
      <c r="V101" s="239"/>
    </row>
    <row r="102" spans="1:22" s="4" customFormat="1" ht="14.25" customHeight="1">
      <c r="A102" s="257" t="s">
        <v>133</v>
      </c>
      <c r="B102" s="260" t="s">
        <v>23</v>
      </c>
      <c r="C102" s="271" t="s">
        <v>151</v>
      </c>
      <c r="D102" s="260" t="s">
        <v>77</v>
      </c>
      <c r="E102" s="46">
        <f>E103+E104</f>
        <v>150</v>
      </c>
      <c r="F102" s="48">
        <f aca="true" t="shared" si="34" ref="F102:N102">F103+F104</f>
        <v>0</v>
      </c>
      <c r="G102" s="44">
        <f t="shared" si="34"/>
        <v>0</v>
      </c>
      <c r="H102" s="44">
        <f t="shared" si="34"/>
        <v>0</v>
      </c>
      <c r="I102" s="178">
        <f t="shared" si="34"/>
        <v>0</v>
      </c>
      <c r="J102" s="29">
        <f t="shared" si="34"/>
        <v>0</v>
      </c>
      <c r="K102" s="44">
        <f t="shared" si="34"/>
        <v>0</v>
      </c>
      <c r="L102" s="44">
        <f t="shared" si="34"/>
        <v>0</v>
      </c>
      <c r="M102" s="44">
        <f t="shared" si="34"/>
        <v>0</v>
      </c>
      <c r="N102" s="49">
        <f t="shared" si="34"/>
        <v>150</v>
      </c>
      <c r="O102" s="100"/>
      <c r="P102" s="237" t="s">
        <v>78</v>
      </c>
      <c r="S102" s="237"/>
      <c r="T102" s="237"/>
      <c r="U102" s="237"/>
      <c r="V102" s="237"/>
    </row>
    <row r="103" spans="1:22" s="4" customFormat="1" ht="14.25" customHeight="1">
      <c r="A103" s="258"/>
      <c r="B103" s="261"/>
      <c r="C103" s="272"/>
      <c r="D103" s="261"/>
      <c r="E103" s="15">
        <f t="shared" si="19"/>
        <v>0</v>
      </c>
      <c r="F103" s="19"/>
      <c r="G103" s="11"/>
      <c r="H103" s="11"/>
      <c r="I103" s="179"/>
      <c r="J103" s="17"/>
      <c r="K103" s="11"/>
      <c r="L103" s="11"/>
      <c r="M103" s="11"/>
      <c r="N103" s="20"/>
      <c r="O103" s="21" t="s">
        <v>37</v>
      </c>
      <c r="P103" s="238"/>
      <c r="S103" s="238"/>
      <c r="T103" s="238"/>
      <c r="U103" s="238"/>
      <c r="V103" s="238"/>
    </row>
    <row r="104" spans="1:22" s="4" customFormat="1" ht="14.25" customHeight="1" thickBot="1">
      <c r="A104" s="259"/>
      <c r="B104" s="262"/>
      <c r="C104" s="273"/>
      <c r="D104" s="262"/>
      <c r="E104" s="53">
        <f t="shared" si="19"/>
        <v>150</v>
      </c>
      <c r="F104" s="34"/>
      <c r="G104" s="35"/>
      <c r="H104" s="35"/>
      <c r="I104" s="180"/>
      <c r="J104" s="165"/>
      <c r="K104" s="35"/>
      <c r="L104" s="35"/>
      <c r="M104" s="35"/>
      <c r="N104" s="56">
        <v>150</v>
      </c>
      <c r="O104" s="54" t="s">
        <v>38</v>
      </c>
      <c r="P104" s="239"/>
      <c r="S104" s="239"/>
      <c r="T104" s="239"/>
      <c r="U104" s="239"/>
      <c r="V104" s="239"/>
    </row>
    <row r="105" spans="1:16" s="4" customFormat="1" ht="15.75" thickBot="1">
      <c r="A105" s="42"/>
      <c r="B105" s="108" t="s">
        <v>24</v>
      </c>
      <c r="C105" s="108"/>
      <c r="D105" s="108"/>
      <c r="E105" s="152">
        <f aca="true" t="shared" si="35" ref="E105:N105">E102+E81+E78+E75+E72+E69+E66+E56+E53+E50+E47+E43+E40+E37+E34+E24+E21+E90+E84+E99+E96+E93+E87</f>
        <v>436511.50000000006</v>
      </c>
      <c r="F105" s="197">
        <f t="shared" si="35"/>
        <v>45933.8</v>
      </c>
      <c r="G105" s="107">
        <f t="shared" si="35"/>
        <v>151044</v>
      </c>
      <c r="H105" s="176">
        <f t="shared" si="35"/>
        <v>142196</v>
      </c>
      <c r="I105" s="198">
        <f t="shared" si="35"/>
        <v>67801</v>
      </c>
      <c r="J105" s="175">
        <f t="shared" si="35"/>
        <v>11879.7</v>
      </c>
      <c r="K105" s="107">
        <f t="shared" si="35"/>
        <v>11186</v>
      </c>
      <c r="L105" s="107">
        <f t="shared" si="35"/>
        <v>3541</v>
      </c>
      <c r="M105" s="107">
        <f t="shared" si="35"/>
        <v>2210</v>
      </c>
      <c r="N105" s="107">
        <f t="shared" si="35"/>
        <v>720</v>
      </c>
      <c r="O105" s="109"/>
      <c r="P105" s="110"/>
    </row>
    <row r="106" spans="1:16" ht="31.5" customHeight="1" thickBot="1">
      <c r="A106" s="268" t="s">
        <v>67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70"/>
    </row>
    <row r="107" spans="1:22" s="4" customFormat="1" ht="26.25" customHeight="1">
      <c r="A107" s="257" t="s">
        <v>68</v>
      </c>
      <c r="B107" s="260" t="s">
        <v>25</v>
      </c>
      <c r="C107" s="271" t="s">
        <v>151</v>
      </c>
      <c r="D107" s="260" t="s">
        <v>91</v>
      </c>
      <c r="E107" s="49">
        <f aca="true" t="shared" si="36" ref="E107:N107">E108+E109</f>
        <v>5272</v>
      </c>
      <c r="F107" s="48">
        <f t="shared" si="36"/>
        <v>0</v>
      </c>
      <c r="G107" s="44">
        <f t="shared" si="36"/>
        <v>0</v>
      </c>
      <c r="H107" s="44">
        <f t="shared" si="36"/>
        <v>0</v>
      </c>
      <c r="I107" s="178">
        <f t="shared" si="36"/>
        <v>0</v>
      </c>
      <c r="J107" s="29">
        <f t="shared" si="36"/>
        <v>0</v>
      </c>
      <c r="K107" s="44">
        <f t="shared" si="36"/>
        <v>0</v>
      </c>
      <c r="L107" s="44">
        <f t="shared" si="36"/>
        <v>0</v>
      </c>
      <c r="M107" s="44">
        <f t="shared" si="36"/>
        <v>2500</v>
      </c>
      <c r="N107" s="49">
        <f t="shared" si="36"/>
        <v>2772</v>
      </c>
      <c r="O107" s="100"/>
      <c r="P107" s="237" t="s">
        <v>81</v>
      </c>
      <c r="S107" s="237">
        <v>1100</v>
      </c>
      <c r="T107" s="237"/>
      <c r="U107" s="237">
        <v>1100</v>
      </c>
      <c r="V107" s="237"/>
    </row>
    <row r="108" spans="1:22" s="4" customFormat="1" ht="26.25" customHeight="1">
      <c r="A108" s="258"/>
      <c r="B108" s="261"/>
      <c r="C108" s="272"/>
      <c r="D108" s="261"/>
      <c r="E108" s="30">
        <f aca="true" t="shared" si="37" ref="E108:E133">SUM(F108:N108)</f>
        <v>0</v>
      </c>
      <c r="F108" s="19"/>
      <c r="G108" s="11"/>
      <c r="H108" s="11"/>
      <c r="I108" s="179"/>
      <c r="J108" s="17"/>
      <c r="K108" s="11"/>
      <c r="L108" s="11"/>
      <c r="M108" s="12"/>
      <c r="N108" s="30"/>
      <c r="O108" s="21" t="s">
        <v>37</v>
      </c>
      <c r="P108" s="238"/>
      <c r="S108" s="238"/>
      <c r="T108" s="238"/>
      <c r="U108" s="238"/>
      <c r="V108" s="238"/>
    </row>
    <row r="109" spans="1:22" s="4" customFormat="1" ht="26.25" customHeight="1" thickBot="1">
      <c r="A109" s="259"/>
      <c r="B109" s="262"/>
      <c r="C109" s="273"/>
      <c r="D109" s="262"/>
      <c r="E109" s="56">
        <f t="shared" si="37"/>
        <v>5272</v>
      </c>
      <c r="F109" s="34"/>
      <c r="G109" s="35"/>
      <c r="H109" s="35"/>
      <c r="I109" s="180"/>
      <c r="J109" s="165"/>
      <c r="K109" s="35"/>
      <c r="L109" s="35"/>
      <c r="M109" s="55">
        <v>2500</v>
      </c>
      <c r="N109" s="56">
        <v>2772</v>
      </c>
      <c r="O109" s="54" t="s">
        <v>38</v>
      </c>
      <c r="P109" s="239"/>
      <c r="S109" s="239"/>
      <c r="T109" s="239"/>
      <c r="U109" s="239"/>
      <c r="V109" s="239"/>
    </row>
    <row r="110" spans="1:22" s="4" customFormat="1" ht="19.5" customHeight="1">
      <c r="A110" s="257" t="s">
        <v>69</v>
      </c>
      <c r="B110" s="260" t="s">
        <v>125</v>
      </c>
      <c r="C110" s="271" t="s">
        <v>151</v>
      </c>
      <c r="D110" s="260" t="s">
        <v>77</v>
      </c>
      <c r="E110" s="49">
        <f aca="true" t="shared" si="38" ref="E110:N110">E111+E112</f>
        <v>50</v>
      </c>
      <c r="F110" s="48">
        <f t="shared" si="38"/>
        <v>0</v>
      </c>
      <c r="G110" s="44">
        <f t="shared" si="38"/>
        <v>0</v>
      </c>
      <c r="H110" s="44">
        <f t="shared" si="38"/>
        <v>0</v>
      </c>
      <c r="I110" s="178">
        <f t="shared" si="38"/>
        <v>0</v>
      </c>
      <c r="J110" s="29">
        <f t="shared" si="38"/>
        <v>0</v>
      </c>
      <c r="K110" s="44">
        <f t="shared" si="38"/>
        <v>0</v>
      </c>
      <c r="L110" s="44">
        <f t="shared" si="38"/>
        <v>0</v>
      </c>
      <c r="M110" s="44">
        <f t="shared" si="38"/>
        <v>0</v>
      </c>
      <c r="N110" s="49">
        <f t="shared" si="38"/>
        <v>50</v>
      </c>
      <c r="O110" s="100"/>
      <c r="P110" s="237" t="s">
        <v>78</v>
      </c>
      <c r="S110" s="237"/>
      <c r="T110" s="237"/>
      <c r="U110" s="237"/>
      <c r="V110" s="237"/>
    </row>
    <row r="111" spans="1:22" s="4" customFormat="1" ht="19.5" customHeight="1">
      <c r="A111" s="258"/>
      <c r="B111" s="261"/>
      <c r="C111" s="272"/>
      <c r="D111" s="261"/>
      <c r="E111" s="30">
        <f t="shared" si="37"/>
        <v>0</v>
      </c>
      <c r="F111" s="19"/>
      <c r="G111" s="11"/>
      <c r="H111" s="11"/>
      <c r="I111" s="179"/>
      <c r="J111" s="17"/>
      <c r="K111" s="11"/>
      <c r="L111" s="11"/>
      <c r="M111" s="11"/>
      <c r="N111" s="20"/>
      <c r="O111" s="21" t="s">
        <v>37</v>
      </c>
      <c r="P111" s="238"/>
      <c r="S111" s="238"/>
      <c r="T111" s="238"/>
      <c r="U111" s="238"/>
      <c r="V111" s="238"/>
    </row>
    <row r="112" spans="1:22" s="4" customFormat="1" ht="19.5" customHeight="1" thickBot="1">
      <c r="A112" s="259"/>
      <c r="B112" s="262"/>
      <c r="C112" s="273"/>
      <c r="D112" s="262"/>
      <c r="E112" s="56">
        <f t="shared" si="37"/>
        <v>50</v>
      </c>
      <c r="F112" s="34"/>
      <c r="G112" s="35"/>
      <c r="H112" s="35"/>
      <c r="I112" s="180"/>
      <c r="J112" s="165"/>
      <c r="K112" s="35"/>
      <c r="L112" s="35"/>
      <c r="M112" s="35"/>
      <c r="N112" s="56">
        <v>50</v>
      </c>
      <c r="O112" s="54" t="s">
        <v>38</v>
      </c>
      <c r="P112" s="239"/>
      <c r="S112" s="239"/>
      <c r="T112" s="239"/>
      <c r="U112" s="239"/>
      <c r="V112" s="239"/>
    </row>
    <row r="113" spans="1:22" s="4" customFormat="1" ht="20.25" customHeight="1">
      <c r="A113" s="257" t="s">
        <v>70</v>
      </c>
      <c r="B113" s="260" t="s">
        <v>126</v>
      </c>
      <c r="C113" s="271" t="s">
        <v>151</v>
      </c>
      <c r="D113" s="260" t="s">
        <v>90</v>
      </c>
      <c r="E113" s="49">
        <f aca="true" t="shared" si="39" ref="E113:N113">E114+E115</f>
        <v>461</v>
      </c>
      <c r="F113" s="48">
        <f t="shared" si="39"/>
        <v>0</v>
      </c>
      <c r="G113" s="44">
        <f t="shared" si="39"/>
        <v>0</v>
      </c>
      <c r="H113" s="44">
        <f t="shared" si="39"/>
        <v>0</v>
      </c>
      <c r="I113" s="178">
        <f t="shared" si="39"/>
        <v>0</v>
      </c>
      <c r="J113" s="29">
        <f t="shared" si="39"/>
        <v>25</v>
      </c>
      <c r="K113" s="44">
        <f t="shared" si="39"/>
        <v>436</v>
      </c>
      <c r="L113" s="44">
        <f t="shared" si="39"/>
        <v>0</v>
      </c>
      <c r="M113" s="44">
        <f t="shared" si="39"/>
        <v>0</v>
      </c>
      <c r="N113" s="49">
        <f t="shared" si="39"/>
        <v>0</v>
      </c>
      <c r="O113" s="100"/>
      <c r="P113" s="237" t="s">
        <v>132</v>
      </c>
      <c r="S113" s="237">
        <v>100</v>
      </c>
      <c r="T113" s="237"/>
      <c r="U113" s="237">
        <v>100</v>
      </c>
      <c r="V113" s="237"/>
    </row>
    <row r="114" spans="1:22" s="4" customFormat="1" ht="20.25" customHeight="1">
      <c r="A114" s="258"/>
      <c r="B114" s="261"/>
      <c r="C114" s="272"/>
      <c r="D114" s="261"/>
      <c r="E114" s="30">
        <f t="shared" si="37"/>
        <v>0</v>
      </c>
      <c r="F114" s="19"/>
      <c r="G114" s="11"/>
      <c r="H114" s="11"/>
      <c r="I114" s="179"/>
      <c r="J114" s="17"/>
      <c r="K114" s="11"/>
      <c r="L114" s="11"/>
      <c r="M114" s="11"/>
      <c r="N114" s="20"/>
      <c r="O114" s="21" t="s">
        <v>37</v>
      </c>
      <c r="P114" s="238"/>
      <c r="S114" s="238"/>
      <c r="T114" s="238"/>
      <c r="U114" s="238"/>
      <c r="V114" s="238"/>
    </row>
    <row r="115" spans="1:22" s="4" customFormat="1" ht="20.25" customHeight="1" thickBot="1">
      <c r="A115" s="266"/>
      <c r="B115" s="267"/>
      <c r="C115" s="273"/>
      <c r="D115" s="267"/>
      <c r="E115" s="36">
        <f t="shared" si="37"/>
        <v>461</v>
      </c>
      <c r="F115" s="37"/>
      <c r="G115" s="38"/>
      <c r="H115" s="38"/>
      <c r="I115" s="184"/>
      <c r="J115" s="54">
        <v>25</v>
      </c>
      <c r="K115" s="24">
        <v>436</v>
      </c>
      <c r="L115" s="38"/>
      <c r="M115" s="38"/>
      <c r="N115" s="39"/>
      <c r="O115" s="58" t="s">
        <v>38</v>
      </c>
      <c r="P115" s="252"/>
      <c r="S115" s="252"/>
      <c r="T115" s="252"/>
      <c r="U115" s="252"/>
      <c r="V115" s="252"/>
    </row>
    <row r="116" spans="1:22" s="4" customFormat="1" ht="21" customHeight="1">
      <c r="A116" s="257" t="s">
        <v>71</v>
      </c>
      <c r="B116" s="260" t="s">
        <v>84</v>
      </c>
      <c r="C116" s="271" t="s">
        <v>151</v>
      </c>
      <c r="D116" s="260" t="s">
        <v>92</v>
      </c>
      <c r="E116" s="49">
        <f aca="true" t="shared" si="40" ref="E116:N116">E117+E118</f>
        <v>1896</v>
      </c>
      <c r="F116" s="48">
        <f t="shared" si="40"/>
        <v>0</v>
      </c>
      <c r="G116" s="44">
        <f t="shared" si="40"/>
        <v>0</v>
      </c>
      <c r="H116" s="44">
        <f t="shared" si="40"/>
        <v>0</v>
      </c>
      <c r="I116" s="178">
        <f t="shared" si="40"/>
        <v>0</v>
      </c>
      <c r="J116" s="29">
        <f t="shared" si="40"/>
        <v>0</v>
      </c>
      <c r="K116" s="44">
        <f t="shared" si="40"/>
        <v>0</v>
      </c>
      <c r="L116" s="44">
        <f t="shared" si="40"/>
        <v>750</v>
      </c>
      <c r="M116" s="44">
        <f t="shared" si="40"/>
        <v>1146</v>
      </c>
      <c r="N116" s="49">
        <f t="shared" si="40"/>
        <v>0</v>
      </c>
      <c r="O116" s="100"/>
      <c r="P116" s="237" t="s">
        <v>116</v>
      </c>
      <c r="S116" s="237">
        <v>1119</v>
      </c>
      <c r="T116" s="237"/>
      <c r="U116" s="237">
        <v>1119</v>
      </c>
      <c r="V116" s="237">
        <v>1119</v>
      </c>
    </row>
    <row r="117" spans="1:22" s="4" customFormat="1" ht="21" customHeight="1">
      <c r="A117" s="258"/>
      <c r="B117" s="261"/>
      <c r="C117" s="272"/>
      <c r="D117" s="261"/>
      <c r="E117" s="30">
        <f t="shared" si="37"/>
        <v>0</v>
      </c>
      <c r="F117" s="19"/>
      <c r="G117" s="11"/>
      <c r="H117" s="11"/>
      <c r="I117" s="179"/>
      <c r="J117" s="17"/>
      <c r="K117" s="11"/>
      <c r="L117" s="11"/>
      <c r="M117" s="11"/>
      <c r="N117" s="20"/>
      <c r="O117" s="21" t="s">
        <v>37</v>
      </c>
      <c r="P117" s="238"/>
      <c r="S117" s="238"/>
      <c r="T117" s="238"/>
      <c r="U117" s="238"/>
      <c r="V117" s="238"/>
    </row>
    <row r="118" spans="1:22" s="4" customFormat="1" ht="21" customHeight="1" thickBot="1">
      <c r="A118" s="259"/>
      <c r="B118" s="262"/>
      <c r="C118" s="273"/>
      <c r="D118" s="262"/>
      <c r="E118" s="56">
        <f t="shared" si="37"/>
        <v>1896</v>
      </c>
      <c r="F118" s="34"/>
      <c r="G118" s="35"/>
      <c r="H118" s="35"/>
      <c r="I118" s="180"/>
      <c r="J118" s="165"/>
      <c r="K118" s="35"/>
      <c r="L118" s="55">
        <v>750</v>
      </c>
      <c r="M118" s="55">
        <v>1146</v>
      </c>
      <c r="N118" s="50"/>
      <c r="O118" s="54" t="s">
        <v>38</v>
      </c>
      <c r="P118" s="239"/>
      <c r="S118" s="239"/>
      <c r="T118" s="239"/>
      <c r="U118" s="239"/>
      <c r="V118" s="239"/>
    </row>
    <row r="119" spans="1:22" s="4" customFormat="1" ht="23.25" customHeight="1">
      <c r="A119" s="257" t="s">
        <v>72</v>
      </c>
      <c r="B119" s="260" t="s">
        <v>86</v>
      </c>
      <c r="C119" s="271" t="s">
        <v>151</v>
      </c>
      <c r="D119" s="260" t="s">
        <v>100</v>
      </c>
      <c r="E119" s="149">
        <f aca="true" t="shared" si="41" ref="E119:N119">E120+E121</f>
        <v>15218.3</v>
      </c>
      <c r="F119" s="145">
        <f t="shared" si="41"/>
        <v>15218.3</v>
      </c>
      <c r="G119" s="44">
        <f t="shared" si="41"/>
        <v>0</v>
      </c>
      <c r="H119" s="44">
        <f t="shared" si="41"/>
        <v>0</v>
      </c>
      <c r="I119" s="178">
        <f t="shared" si="41"/>
        <v>0</v>
      </c>
      <c r="J119" s="29">
        <f t="shared" si="41"/>
        <v>0</v>
      </c>
      <c r="K119" s="44">
        <f t="shared" si="41"/>
        <v>0</v>
      </c>
      <c r="L119" s="44">
        <f t="shared" si="41"/>
        <v>0</v>
      </c>
      <c r="M119" s="44">
        <f t="shared" si="41"/>
        <v>0</v>
      </c>
      <c r="N119" s="49">
        <f t="shared" si="41"/>
        <v>0</v>
      </c>
      <c r="O119" s="100"/>
      <c r="P119" s="237" t="s">
        <v>117</v>
      </c>
      <c r="S119" s="237">
        <v>570</v>
      </c>
      <c r="T119" s="237"/>
      <c r="U119" s="237">
        <v>570</v>
      </c>
      <c r="V119" s="237">
        <v>570</v>
      </c>
    </row>
    <row r="120" spans="1:22" s="4" customFormat="1" ht="23.25" customHeight="1">
      <c r="A120" s="258"/>
      <c r="B120" s="261"/>
      <c r="C120" s="272"/>
      <c r="D120" s="261"/>
      <c r="E120" s="150">
        <f t="shared" si="37"/>
        <v>12002</v>
      </c>
      <c r="F120" s="153">
        <f>12002</f>
        <v>12002</v>
      </c>
      <c r="G120" s="210"/>
      <c r="H120" s="11"/>
      <c r="I120" s="179"/>
      <c r="J120" s="17"/>
      <c r="K120" s="11"/>
      <c r="L120" s="11"/>
      <c r="M120" s="11"/>
      <c r="N120" s="20"/>
      <c r="O120" s="21" t="s">
        <v>37</v>
      </c>
      <c r="P120" s="238"/>
      <c r="S120" s="238"/>
      <c r="T120" s="238"/>
      <c r="U120" s="238"/>
      <c r="V120" s="238"/>
    </row>
    <row r="121" spans="1:22" s="4" customFormat="1" ht="21" customHeight="1" thickBot="1">
      <c r="A121" s="259"/>
      <c r="B121" s="262"/>
      <c r="C121" s="273"/>
      <c r="D121" s="262"/>
      <c r="E121" s="151">
        <f t="shared" si="37"/>
        <v>3216.3</v>
      </c>
      <c r="F121" s="154">
        <f>632+2584.3</f>
        <v>3216.3</v>
      </c>
      <c r="G121" s="211"/>
      <c r="H121" s="35"/>
      <c r="I121" s="189"/>
      <c r="J121" s="165"/>
      <c r="K121" s="35"/>
      <c r="L121" s="35"/>
      <c r="M121" s="35"/>
      <c r="N121" s="50"/>
      <c r="O121" s="54" t="s">
        <v>38</v>
      </c>
      <c r="P121" s="239"/>
      <c r="S121" s="239"/>
      <c r="T121" s="239"/>
      <c r="U121" s="239"/>
      <c r="V121" s="239"/>
    </row>
    <row r="122" spans="1:22" s="4" customFormat="1" ht="27.75" customHeight="1">
      <c r="A122" s="257" t="s">
        <v>73</v>
      </c>
      <c r="B122" s="260" t="s">
        <v>26</v>
      </c>
      <c r="C122" s="271" t="s">
        <v>151</v>
      </c>
      <c r="D122" s="260" t="s">
        <v>91</v>
      </c>
      <c r="E122" s="49">
        <f aca="true" t="shared" si="42" ref="E122:N122">E123+E124</f>
        <v>5345</v>
      </c>
      <c r="F122" s="48">
        <f t="shared" si="42"/>
        <v>0</v>
      </c>
      <c r="G122" s="44">
        <f t="shared" si="42"/>
        <v>0</v>
      </c>
      <c r="H122" s="44">
        <f t="shared" si="42"/>
        <v>0</v>
      </c>
      <c r="I122" s="178">
        <f t="shared" si="42"/>
        <v>0</v>
      </c>
      <c r="J122" s="29">
        <f t="shared" si="42"/>
        <v>0</v>
      </c>
      <c r="K122" s="44">
        <f t="shared" si="42"/>
        <v>0</v>
      </c>
      <c r="L122" s="44">
        <f t="shared" si="42"/>
        <v>0</v>
      </c>
      <c r="M122" s="44">
        <f t="shared" si="42"/>
        <v>2500</v>
      </c>
      <c r="N122" s="49">
        <f t="shared" si="42"/>
        <v>2845</v>
      </c>
      <c r="O122" s="100"/>
      <c r="P122" s="237" t="s">
        <v>118</v>
      </c>
      <c r="S122" s="237">
        <v>180</v>
      </c>
      <c r="T122" s="237"/>
      <c r="U122" s="237">
        <v>180</v>
      </c>
      <c r="V122" s="237">
        <v>180</v>
      </c>
    </row>
    <row r="123" spans="1:22" s="4" customFormat="1" ht="27.75" customHeight="1">
      <c r="A123" s="258"/>
      <c r="B123" s="261"/>
      <c r="C123" s="272"/>
      <c r="D123" s="261"/>
      <c r="E123" s="30">
        <f t="shared" si="37"/>
        <v>0</v>
      </c>
      <c r="F123" s="19"/>
      <c r="G123" s="11"/>
      <c r="H123" s="11"/>
      <c r="I123" s="179"/>
      <c r="J123" s="17"/>
      <c r="K123" s="11"/>
      <c r="L123" s="11"/>
      <c r="M123" s="11"/>
      <c r="N123" s="20"/>
      <c r="O123" s="21" t="s">
        <v>37</v>
      </c>
      <c r="P123" s="238"/>
      <c r="S123" s="238"/>
      <c r="T123" s="238"/>
      <c r="U123" s="238"/>
      <c r="V123" s="238"/>
    </row>
    <row r="124" spans="1:22" s="4" customFormat="1" ht="27.75" customHeight="1" thickBot="1">
      <c r="A124" s="259"/>
      <c r="B124" s="262"/>
      <c r="C124" s="273"/>
      <c r="D124" s="262"/>
      <c r="E124" s="56">
        <f t="shared" si="37"/>
        <v>5345</v>
      </c>
      <c r="F124" s="34"/>
      <c r="G124" s="35"/>
      <c r="H124" s="35"/>
      <c r="I124" s="180"/>
      <c r="J124" s="165"/>
      <c r="K124" s="35"/>
      <c r="L124" s="35"/>
      <c r="M124" s="55">
        <v>2500</v>
      </c>
      <c r="N124" s="56">
        <v>2845</v>
      </c>
      <c r="O124" s="54" t="s">
        <v>38</v>
      </c>
      <c r="P124" s="239"/>
      <c r="S124" s="239"/>
      <c r="T124" s="239"/>
      <c r="U124" s="239"/>
      <c r="V124" s="239"/>
    </row>
    <row r="125" spans="1:22" s="4" customFormat="1" ht="20.25" customHeight="1">
      <c r="A125" s="257" t="s">
        <v>74</v>
      </c>
      <c r="B125" s="260" t="s">
        <v>27</v>
      </c>
      <c r="C125" s="271" t="s">
        <v>151</v>
      </c>
      <c r="D125" s="260" t="s">
        <v>90</v>
      </c>
      <c r="E125" s="49">
        <f aca="true" t="shared" si="43" ref="E125:N125">E126+E127</f>
        <v>5603</v>
      </c>
      <c r="F125" s="48">
        <f t="shared" si="43"/>
        <v>0</v>
      </c>
      <c r="G125" s="44">
        <f t="shared" si="43"/>
        <v>2585</v>
      </c>
      <c r="H125" s="44">
        <f t="shared" si="43"/>
        <v>0</v>
      </c>
      <c r="I125" s="178">
        <f t="shared" si="43"/>
        <v>0</v>
      </c>
      <c r="J125" s="29">
        <f t="shared" si="43"/>
        <v>1000</v>
      </c>
      <c r="K125" s="44">
        <f t="shared" si="43"/>
        <v>2018</v>
      </c>
      <c r="L125" s="44">
        <f t="shared" si="43"/>
        <v>0</v>
      </c>
      <c r="M125" s="44">
        <f t="shared" si="43"/>
        <v>0</v>
      </c>
      <c r="N125" s="49">
        <f t="shared" si="43"/>
        <v>0</v>
      </c>
      <c r="O125" s="100"/>
      <c r="P125" s="237" t="s">
        <v>120</v>
      </c>
      <c r="S125" s="237">
        <v>280</v>
      </c>
      <c r="T125" s="237"/>
      <c r="U125" s="237">
        <v>280</v>
      </c>
      <c r="V125" s="237">
        <v>280</v>
      </c>
    </row>
    <row r="126" spans="1:22" s="4" customFormat="1" ht="20.25" customHeight="1">
      <c r="A126" s="258"/>
      <c r="B126" s="261"/>
      <c r="C126" s="272"/>
      <c r="D126" s="261"/>
      <c r="E126" s="30">
        <f t="shared" si="37"/>
        <v>2456</v>
      </c>
      <c r="F126" s="19"/>
      <c r="G126" s="12">
        <v>2456</v>
      </c>
      <c r="H126" s="11"/>
      <c r="I126" s="179"/>
      <c r="J126" s="17"/>
      <c r="K126" s="11"/>
      <c r="L126" s="11"/>
      <c r="M126" s="11"/>
      <c r="N126" s="20"/>
      <c r="O126" s="21" t="s">
        <v>37</v>
      </c>
      <c r="P126" s="238"/>
      <c r="Q126" s="14"/>
      <c r="S126" s="238"/>
      <c r="T126" s="238"/>
      <c r="U126" s="238"/>
      <c r="V126" s="238"/>
    </row>
    <row r="127" spans="1:22" s="4" customFormat="1" ht="20.25" customHeight="1" thickBot="1">
      <c r="A127" s="259"/>
      <c r="B127" s="262"/>
      <c r="C127" s="273"/>
      <c r="D127" s="262"/>
      <c r="E127" s="56">
        <f t="shared" si="37"/>
        <v>3147</v>
      </c>
      <c r="F127" s="34"/>
      <c r="G127" s="55">
        <v>129</v>
      </c>
      <c r="H127" s="35"/>
      <c r="I127" s="180"/>
      <c r="J127" s="28">
        <v>1000</v>
      </c>
      <c r="K127" s="55">
        <f>2147-129</f>
        <v>2018</v>
      </c>
      <c r="L127" s="35"/>
      <c r="M127" s="35"/>
      <c r="N127" s="50"/>
      <c r="O127" s="54" t="s">
        <v>38</v>
      </c>
      <c r="P127" s="239"/>
      <c r="S127" s="239"/>
      <c r="T127" s="239"/>
      <c r="U127" s="239"/>
      <c r="V127" s="239"/>
    </row>
    <row r="128" spans="1:22" s="4" customFormat="1" ht="27.75" customHeight="1">
      <c r="A128" s="240" t="s">
        <v>75</v>
      </c>
      <c r="B128" s="243" t="s">
        <v>148</v>
      </c>
      <c r="C128" s="271" t="s">
        <v>151</v>
      </c>
      <c r="D128" s="243" t="s">
        <v>77</v>
      </c>
      <c r="E128" s="49">
        <f aca="true" t="shared" si="44" ref="E128:N128">E129+E130</f>
        <v>400</v>
      </c>
      <c r="F128" s="48">
        <f t="shared" si="44"/>
        <v>0</v>
      </c>
      <c r="G128" s="44">
        <f t="shared" si="44"/>
        <v>400</v>
      </c>
      <c r="H128" s="44">
        <f t="shared" si="44"/>
        <v>0</v>
      </c>
      <c r="I128" s="178">
        <f t="shared" si="44"/>
        <v>0</v>
      </c>
      <c r="J128" s="29">
        <f t="shared" si="44"/>
        <v>0</v>
      </c>
      <c r="K128" s="44">
        <f t="shared" si="44"/>
        <v>0</v>
      </c>
      <c r="L128" s="44">
        <f t="shared" si="44"/>
        <v>0</v>
      </c>
      <c r="M128" s="44">
        <f t="shared" si="44"/>
        <v>0</v>
      </c>
      <c r="N128" s="49">
        <f t="shared" si="44"/>
        <v>0</v>
      </c>
      <c r="O128" s="100"/>
      <c r="P128" s="237" t="s">
        <v>78</v>
      </c>
      <c r="S128" s="237"/>
      <c r="T128" s="237"/>
      <c r="U128" s="237"/>
      <c r="V128" s="237"/>
    </row>
    <row r="129" spans="1:22" s="4" customFormat="1" ht="27.75" customHeight="1">
      <c r="A129" s="241"/>
      <c r="B129" s="244"/>
      <c r="C129" s="272"/>
      <c r="D129" s="244"/>
      <c r="E129" s="30">
        <f>SUM(F129:N129)</f>
        <v>0</v>
      </c>
      <c r="F129" s="19"/>
      <c r="G129" s="11"/>
      <c r="H129" s="11"/>
      <c r="I129" s="179"/>
      <c r="J129" s="17"/>
      <c r="K129" s="11"/>
      <c r="L129" s="11"/>
      <c r="M129" s="11"/>
      <c r="N129" s="20"/>
      <c r="O129" s="21" t="s">
        <v>37</v>
      </c>
      <c r="P129" s="238"/>
      <c r="S129" s="238"/>
      <c r="T129" s="238"/>
      <c r="U129" s="238"/>
      <c r="V129" s="238"/>
    </row>
    <row r="130" spans="1:22" s="4" customFormat="1" ht="27.75" customHeight="1" thickBot="1">
      <c r="A130" s="242"/>
      <c r="B130" s="245"/>
      <c r="C130" s="273"/>
      <c r="D130" s="245"/>
      <c r="E130" s="56">
        <f>SUM(F130:N130)</f>
        <v>400</v>
      </c>
      <c r="F130" s="34"/>
      <c r="G130" s="55">
        <v>400</v>
      </c>
      <c r="H130" s="35"/>
      <c r="I130" s="180"/>
      <c r="J130" s="165"/>
      <c r="K130" s="35"/>
      <c r="L130" s="35"/>
      <c r="M130" s="35"/>
      <c r="N130" s="56"/>
      <c r="O130" s="54" t="s">
        <v>38</v>
      </c>
      <c r="P130" s="239"/>
      <c r="S130" s="239"/>
      <c r="T130" s="239"/>
      <c r="U130" s="239"/>
      <c r="V130" s="239"/>
    </row>
    <row r="131" spans="1:22" s="4" customFormat="1" ht="27.75" customHeight="1">
      <c r="A131" s="240" t="s">
        <v>147</v>
      </c>
      <c r="B131" s="243" t="s">
        <v>28</v>
      </c>
      <c r="C131" s="271" t="s">
        <v>151</v>
      </c>
      <c r="D131" s="243" t="s">
        <v>77</v>
      </c>
      <c r="E131" s="49">
        <f aca="true" t="shared" si="45" ref="E131:N131">E132+E133</f>
        <v>450</v>
      </c>
      <c r="F131" s="48">
        <f t="shared" si="45"/>
        <v>0</v>
      </c>
      <c r="G131" s="44">
        <f t="shared" si="45"/>
        <v>450</v>
      </c>
      <c r="H131" s="44">
        <f t="shared" si="45"/>
        <v>0</v>
      </c>
      <c r="I131" s="178">
        <f t="shared" si="45"/>
        <v>0</v>
      </c>
      <c r="J131" s="29">
        <f t="shared" si="45"/>
        <v>0</v>
      </c>
      <c r="K131" s="44">
        <f t="shared" si="45"/>
        <v>0</v>
      </c>
      <c r="L131" s="44">
        <f t="shared" si="45"/>
        <v>0</v>
      </c>
      <c r="M131" s="44">
        <f t="shared" si="45"/>
        <v>0</v>
      </c>
      <c r="N131" s="49">
        <f t="shared" si="45"/>
        <v>0</v>
      </c>
      <c r="O131" s="100"/>
      <c r="P131" s="237" t="s">
        <v>78</v>
      </c>
      <c r="S131" s="237"/>
      <c r="T131" s="237"/>
      <c r="U131" s="237"/>
      <c r="V131" s="237"/>
    </row>
    <row r="132" spans="1:22" s="4" customFormat="1" ht="27.75" customHeight="1">
      <c r="A132" s="241"/>
      <c r="B132" s="244"/>
      <c r="C132" s="272"/>
      <c r="D132" s="244"/>
      <c r="E132" s="30">
        <f t="shared" si="37"/>
        <v>0</v>
      </c>
      <c r="F132" s="19"/>
      <c r="G132" s="11"/>
      <c r="H132" s="11"/>
      <c r="I132" s="179"/>
      <c r="J132" s="17"/>
      <c r="K132" s="11"/>
      <c r="L132" s="11"/>
      <c r="M132" s="11"/>
      <c r="N132" s="20"/>
      <c r="O132" s="21" t="s">
        <v>37</v>
      </c>
      <c r="P132" s="238"/>
      <c r="S132" s="238"/>
      <c r="T132" s="238"/>
      <c r="U132" s="238"/>
      <c r="V132" s="238"/>
    </row>
    <row r="133" spans="1:22" s="4" customFormat="1" ht="27.75" customHeight="1" thickBot="1">
      <c r="A133" s="242"/>
      <c r="B133" s="245"/>
      <c r="C133" s="273"/>
      <c r="D133" s="245"/>
      <c r="E133" s="56">
        <f t="shared" si="37"/>
        <v>450</v>
      </c>
      <c r="F133" s="34"/>
      <c r="G133" s="55">
        <v>450</v>
      </c>
      <c r="H133" s="35"/>
      <c r="I133" s="180"/>
      <c r="J133" s="165"/>
      <c r="K133" s="35"/>
      <c r="L133" s="35"/>
      <c r="M133" s="35"/>
      <c r="N133" s="56"/>
      <c r="O133" s="54" t="s">
        <v>38</v>
      </c>
      <c r="P133" s="239"/>
      <c r="S133" s="239"/>
      <c r="T133" s="239"/>
      <c r="U133" s="239"/>
      <c r="V133" s="239"/>
    </row>
    <row r="134" spans="1:22" s="4" customFormat="1" ht="28.5" customHeight="1" thickBot="1">
      <c r="A134" s="106"/>
      <c r="B134" s="111" t="s">
        <v>29</v>
      </c>
      <c r="C134" s="111"/>
      <c r="D134" s="111"/>
      <c r="E134" s="114">
        <f>E131+E125+E122+E119+E113+E110+E107+E116+E128</f>
        <v>34695.3</v>
      </c>
      <c r="F134" s="114">
        <f>F131+F125+F122+F119+F113+F110+F107+F116+F128</f>
        <v>15218.3</v>
      </c>
      <c r="G134" s="114">
        <f>G131+G125+G122+G119+G113+G110+G107+G116+G128</f>
        <v>3435</v>
      </c>
      <c r="H134" s="114">
        <f aca="true" t="shared" si="46" ref="H134:N134">H131+H125+H122+H119+H113+H110+H107+H116+H128</f>
        <v>0</v>
      </c>
      <c r="I134" s="114">
        <f t="shared" si="46"/>
        <v>0</v>
      </c>
      <c r="J134" s="114">
        <f t="shared" si="46"/>
        <v>1025</v>
      </c>
      <c r="K134" s="114">
        <f t="shared" si="46"/>
        <v>2454</v>
      </c>
      <c r="L134" s="114">
        <f t="shared" si="46"/>
        <v>750</v>
      </c>
      <c r="M134" s="114">
        <f t="shared" si="46"/>
        <v>6146</v>
      </c>
      <c r="N134" s="114">
        <f t="shared" si="46"/>
        <v>5667</v>
      </c>
      <c r="O134" s="113"/>
      <c r="P134" s="112"/>
      <c r="S134" s="14">
        <f>SUM(S13:S133)</f>
        <v>17258</v>
      </c>
      <c r="T134" s="14">
        <f>SUM(T13:T133)</f>
        <v>8291</v>
      </c>
      <c r="U134" s="14">
        <f>SUM(U13:U133)</f>
        <v>6923</v>
      </c>
      <c r="V134" s="14">
        <f>SUM(V13:V133)</f>
        <v>14292</v>
      </c>
    </row>
    <row r="135" spans="1:16" ht="7.5" customHeight="1" thickBot="1">
      <c r="A135" s="5"/>
      <c r="B135" s="6"/>
      <c r="C135" s="6"/>
      <c r="D135" s="6"/>
      <c r="E135" s="155"/>
      <c r="F135" s="156"/>
      <c r="G135" s="212"/>
      <c r="H135" s="213"/>
      <c r="I135" s="214"/>
      <c r="J135" s="212"/>
      <c r="K135" s="212"/>
      <c r="L135" s="212"/>
      <c r="M135" s="212"/>
      <c r="N135" s="214"/>
      <c r="O135" s="7"/>
      <c r="P135" s="22"/>
    </row>
    <row r="136" spans="1:16" s="126" customFormat="1" ht="15">
      <c r="A136" s="121"/>
      <c r="B136" s="122" t="s">
        <v>30</v>
      </c>
      <c r="C136" s="223"/>
      <c r="D136" s="223"/>
      <c r="E136" s="226">
        <f aca="true" t="shared" si="47" ref="E136:N136">E134+E105+E19</f>
        <v>491441.80000000005</v>
      </c>
      <c r="F136" s="158">
        <f t="shared" si="47"/>
        <v>61152.100000000006</v>
      </c>
      <c r="G136" s="215">
        <f t="shared" si="47"/>
        <v>154479</v>
      </c>
      <c r="H136" s="215">
        <f t="shared" si="47"/>
        <v>142196</v>
      </c>
      <c r="I136" s="216">
        <f t="shared" si="47"/>
        <v>67801</v>
      </c>
      <c r="J136" s="217">
        <f t="shared" si="47"/>
        <v>12904.7</v>
      </c>
      <c r="K136" s="215">
        <f t="shared" si="47"/>
        <v>16140</v>
      </c>
      <c r="L136" s="215">
        <f t="shared" si="47"/>
        <v>11623</v>
      </c>
      <c r="M136" s="215">
        <f t="shared" si="47"/>
        <v>13606</v>
      </c>
      <c r="N136" s="157">
        <f t="shared" si="47"/>
        <v>11540</v>
      </c>
      <c r="O136" s="124"/>
      <c r="P136" s="123"/>
    </row>
    <row r="137" spans="1:16" s="126" customFormat="1" ht="15">
      <c r="A137" s="127"/>
      <c r="B137" s="128" t="s">
        <v>82</v>
      </c>
      <c r="C137" s="234"/>
      <c r="D137" s="224"/>
      <c r="E137" s="227">
        <f>E132+E126+E123+E120+E117+E114+E111+E108+E103+E82+E79+E76+E73+E70+E67+E64+E61+E58+E54+E51+E48+E44+E41+E38+E35+E32+E29+E26+E22+E17+E14+E85+E91+E88</f>
        <v>139917.5</v>
      </c>
      <c r="F137" s="159">
        <f>F132+F126+F123+F120+F117+F114+F111+F108+F103+F82+F79+F76+F73+F70+F67+F64+F61+F58+F54+F51+F48+F44+F41+F38+F35+F32+F29+F26+F22+F17+F14+F85+F91+F88+F129</f>
        <v>46444.5</v>
      </c>
      <c r="G137" s="218">
        <f aca="true" t="shared" si="48" ref="G137:N137">G132+G126+G123+G120+G117+G114+G111+G108+G103+G82+G79+G76+G73+G70+G67+G64+G61+G58+G54+G51+G48+G44+G41+G38+G35+G32+G29+G26+G22+G17+G14+G85+G91+G88+G129</f>
        <v>26248</v>
      </c>
      <c r="H137" s="218">
        <f t="shared" si="48"/>
        <v>21814</v>
      </c>
      <c r="I137" s="229">
        <f t="shared" si="48"/>
        <v>45411</v>
      </c>
      <c r="J137" s="159">
        <f t="shared" si="48"/>
        <v>0</v>
      </c>
      <c r="K137" s="218">
        <f t="shared" si="48"/>
        <v>0</v>
      </c>
      <c r="L137" s="218">
        <f t="shared" si="48"/>
        <v>0</v>
      </c>
      <c r="M137" s="218">
        <f t="shared" si="48"/>
        <v>0</v>
      </c>
      <c r="N137" s="229">
        <f t="shared" si="48"/>
        <v>0</v>
      </c>
      <c r="O137" s="136"/>
      <c r="P137" s="125"/>
    </row>
    <row r="138" spans="1:16" s="126" customFormat="1" ht="15">
      <c r="A138" s="127"/>
      <c r="B138" s="128" t="s">
        <v>83</v>
      </c>
      <c r="C138" s="234"/>
      <c r="D138" s="224"/>
      <c r="E138" s="227">
        <f>E133+E127+E124+E121+E118+E115+E112+E109+E104+E83+E80+E77+E74+E71+E68+E65+E62+E59+E55+E52+E49+E45+E42+E39+E36+E33+E30+E27+E23+E18+E15+E92+E86+E89+E101+E98+E95+E130</f>
        <v>152290.3</v>
      </c>
      <c r="F138" s="159">
        <f>F133+F127+F124+F121+F118+F115+F112+F109+F104+F83+F80+F77+F74+F71+F68+F65+F62+F59+F55+F52+F49+F45+F42+F39+F36+F33+F30+F27+F23+F18+F15+F92+F86+F89+F101+F98+F95+F130</f>
        <v>14707.6</v>
      </c>
      <c r="G138" s="218">
        <f aca="true" t="shared" si="49" ref="G138:N138">G133+G127+G124+G121+G118+G115+G112+G109+G104+G83+G80+G77+G74+G71+G68+G65+G62+G59+G55+G52+G49+G45+G42+G39+G36+G33+G30+G27+G23+G18+G15+G92+G86+G89+G101+G98+G95+G130</f>
        <v>28231</v>
      </c>
      <c r="H138" s="218">
        <f t="shared" si="49"/>
        <v>21148</v>
      </c>
      <c r="I138" s="229">
        <f t="shared" si="49"/>
        <v>22390</v>
      </c>
      <c r="J138" s="159">
        <f t="shared" si="49"/>
        <v>12904.7</v>
      </c>
      <c r="K138" s="218">
        <f t="shared" si="49"/>
        <v>16140</v>
      </c>
      <c r="L138" s="218">
        <f t="shared" si="49"/>
        <v>11623</v>
      </c>
      <c r="M138" s="218">
        <f t="shared" si="49"/>
        <v>13606</v>
      </c>
      <c r="N138" s="229">
        <f t="shared" si="49"/>
        <v>11540</v>
      </c>
      <c r="O138" s="136"/>
      <c r="P138" s="125"/>
    </row>
    <row r="139" spans="1:16" s="62" customFormat="1" ht="30.75" thickBot="1">
      <c r="A139" s="129"/>
      <c r="B139" s="130" t="s">
        <v>95</v>
      </c>
      <c r="C139" s="235"/>
      <c r="D139" s="225"/>
      <c r="E139" s="228">
        <f>E46</f>
        <v>199234</v>
      </c>
      <c r="F139" s="161">
        <f>F46</f>
        <v>0</v>
      </c>
      <c r="G139" s="219">
        <f>G46</f>
        <v>100000</v>
      </c>
      <c r="H139" s="219">
        <f>H46</f>
        <v>99234</v>
      </c>
      <c r="I139" s="220"/>
      <c r="J139" s="221"/>
      <c r="K139" s="219"/>
      <c r="L139" s="219"/>
      <c r="M139" s="219"/>
      <c r="N139" s="160"/>
      <c r="O139" s="137"/>
      <c r="P139" s="138"/>
    </row>
    <row r="141" ht="15">
      <c r="F141" s="8"/>
    </row>
    <row r="142" spans="5:6" ht="15">
      <c r="E142" s="8"/>
      <c r="F142" s="230"/>
    </row>
    <row r="143" ht="15">
      <c r="E143" s="8"/>
    </row>
    <row r="144" ht="15">
      <c r="E144" s="8"/>
    </row>
    <row r="145" ht="15">
      <c r="E145" s="8"/>
    </row>
  </sheetData>
  <sheetProtection/>
  <mergeCells count="358">
    <mergeCell ref="C131:C133"/>
    <mergeCell ref="C113:C115"/>
    <mergeCell ref="C116:C118"/>
    <mergeCell ref="C119:C121"/>
    <mergeCell ref="C122:C124"/>
    <mergeCell ref="C125:C127"/>
    <mergeCell ref="C128:C130"/>
    <mergeCell ref="C90:C92"/>
    <mergeCell ref="C93:C95"/>
    <mergeCell ref="C96:C98"/>
    <mergeCell ref="C99:C101"/>
    <mergeCell ref="C102:C104"/>
    <mergeCell ref="C107:C109"/>
    <mergeCell ref="C72:C74"/>
    <mergeCell ref="C75:C77"/>
    <mergeCell ref="C78:C80"/>
    <mergeCell ref="C81:C83"/>
    <mergeCell ref="C84:C86"/>
    <mergeCell ref="C87:C89"/>
    <mergeCell ref="C53:C55"/>
    <mergeCell ref="C57:C59"/>
    <mergeCell ref="C60:C62"/>
    <mergeCell ref="C63:C65"/>
    <mergeCell ref="C66:C68"/>
    <mergeCell ref="C69:C71"/>
    <mergeCell ref="C31:C33"/>
    <mergeCell ref="C34:C36"/>
    <mergeCell ref="C37:C39"/>
    <mergeCell ref="C40:C42"/>
    <mergeCell ref="C47:C49"/>
    <mergeCell ref="C50:C52"/>
    <mergeCell ref="C8:C10"/>
    <mergeCell ref="C13:C15"/>
    <mergeCell ref="C16:C18"/>
    <mergeCell ref="C21:C23"/>
    <mergeCell ref="C25:C27"/>
    <mergeCell ref="C28:C30"/>
    <mergeCell ref="A11:P11"/>
    <mergeCell ref="A99:A101"/>
    <mergeCell ref="B99:B101"/>
    <mergeCell ref="D99:D101"/>
    <mergeCell ref="P96:P98"/>
    <mergeCell ref="V72:V74"/>
    <mergeCell ref="T75:T77"/>
    <mergeCell ref="U75:U77"/>
    <mergeCell ref="V75:V77"/>
    <mergeCell ref="P99:P101"/>
    <mergeCell ref="A96:A98"/>
    <mergeCell ref="S75:S77"/>
    <mergeCell ref="T69:T71"/>
    <mergeCell ref="S69:S71"/>
    <mergeCell ref="B96:B98"/>
    <mergeCell ref="D96:D98"/>
    <mergeCell ref="A93:A95"/>
    <mergeCell ref="B93:B95"/>
    <mergeCell ref="D93:D95"/>
    <mergeCell ref="A81:A83"/>
    <mergeCell ref="B81:B83"/>
    <mergeCell ref="D81:D83"/>
    <mergeCell ref="S78:S80"/>
    <mergeCell ref="V69:V71"/>
    <mergeCell ref="P93:P95"/>
    <mergeCell ref="U69:U71"/>
    <mergeCell ref="S72:S74"/>
    <mergeCell ref="T72:T74"/>
    <mergeCell ref="U72:U74"/>
    <mergeCell ref="D72:D74"/>
    <mergeCell ref="P72:P74"/>
    <mergeCell ref="B50:B52"/>
    <mergeCell ref="D50:D52"/>
    <mergeCell ref="B69:B71"/>
    <mergeCell ref="D69:D71"/>
    <mergeCell ref="B84:B86"/>
    <mergeCell ref="D84:D86"/>
    <mergeCell ref="B60:B62"/>
    <mergeCell ref="B63:B65"/>
    <mergeCell ref="D66:D68"/>
    <mergeCell ref="D63:D65"/>
    <mergeCell ref="P57:P59"/>
    <mergeCell ref="P60:P62"/>
    <mergeCell ref="P63:P65"/>
    <mergeCell ref="A57:A59"/>
    <mergeCell ref="A60:A62"/>
    <mergeCell ref="D57:D59"/>
    <mergeCell ref="D60:D62"/>
    <mergeCell ref="B57:B59"/>
    <mergeCell ref="A63:A65"/>
    <mergeCell ref="P50:P52"/>
    <mergeCell ref="A53:A55"/>
    <mergeCell ref="B53:B55"/>
    <mergeCell ref="D53:D55"/>
    <mergeCell ref="P53:P55"/>
    <mergeCell ref="A47:A49"/>
    <mergeCell ref="B47:B49"/>
    <mergeCell ref="D47:D49"/>
    <mergeCell ref="P47:P49"/>
    <mergeCell ref="A50:A52"/>
    <mergeCell ref="A43:A46"/>
    <mergeCell ref="B43:B46"/>
    <mergeCell ref="D43:D46"/>
    <mergeCell ref="P43:P46"/>
    <mergeCell ref="A40:A42"/>
    <mergeCell ref="B40:B42"/>
    <mergeCell ref="D40:D42"/>
    <mergeCell ref="P40:P42"/>
    <mergeCell ref="P31:P33"/>
    <mergeCell ref="B28:B30"/>
    <mergeCell ref="P34:P36"/>
    <mergeCell ref="A20:P20"/>
    <mergeCell ref="A37:A39"/>
    <mergeCell ref="B37:B39"/>
    <mergeCell ref="D37:D39"/>
    <mergeCell ref="A34:A36"/>
    <mergeCell ref="B34:B36"/>
    <mergeCell ref="D34:D36"/>
    <mergeCell ref="P21:P23"/>
    <mergeCell ref="A25:A27"/>
    <mergeCell ref="A28:A30"/>
    <mergeCell ref="D28:D30"/>
    <mergeCell ref="P16:P18"/>
    <mergeCell ref="P37:P39"/>
    <mergeCell ref="D31:D33"/>
    <mergeCell ref="D25:D27"/>
    <mergeCell ref="B25:B27"/>
    <mergeCell ref="P28:P30"/>
    <mergeCell ref="O8:O10"/>
    <mergeCell ref="P8:P10"/>
    <mergeCell ref="A13:A15"/>
    <mergeCell ref="P25:P27"/>
    <mergeCell ref="B13:B15"/>
    <mergeCell ref="P13:P15"/>
    <mergeCell ref="D13:D15"/>
    <mergeCell ref="A16:A18"/>
    <mergeCell ref="B21:B23"/>
    <mergeCell ref="D21:D23"/>
    <mergeCell ref="E9:E10"/>
    <mergeCell ref="B16:B18"/>
    <mergeCell ref="D16:D18"/>
    <mergeCell ref="A31:A33"/>
    <mergeCell ref="B31:B33"/>
    <mergeCell ref="A69:A71"/>
    <mergeCell ref="A8:A10"/>
    <mergeCell ref="B8:B10"/>
    <mergeCell ref="D8:D10"/>
    <mergeCell ref="A12:P12"/>
    <mergeCell ref="P78:P80"/>
    <mergeCell ref="A6:P6"/>
    <mergeCell ref="A21:A23"/>
    <mergeCell ref="P66:P68"/>
    <mergeCell ref="A66:A68"/>
    <mergeCell ref="B66:B68"/>
    <mergeCell ref="E8:N8"/>
    <mergeCell ref="P69:P71"/>
    <mergeCell ref="A72:A74"/>
    <mergeCell ref="B72:B74"/>
    <mergeCell ref="A84:A86"/>
    <mergeCell ref="P87:P89"/>
    <mergeCell ref="P84:P86"/>
    <mergeCell ref="P90:P92"/>
    <mergeCell ref="A75:A77"/>
    <mergeCell ref="B75:B77"/>
    <mergeCell ref="D75:D77"/>
    <mergeCell ref="P75:P77"/>
    <mergeCell ref="A78:A80"/>
    <mergeCell ref="B78:B80"/>
    <mergeCell ref="T60:T62"/>
    <mergeCell ref="U60:U62"/>
    <mergeCell ref="P81:P83"/>
    <mergeCell ref="A102:A104"/>
    <mergeCell ref="B102:B104"/>
    <mergeCell ref="D102:D104"/>
    <mergeCell ref="P102:P104"/>
    <mergeCell ref="A90:A92"/>
    <mergeCell ref="B90:B92"/>
    <mergeCell ref="D90:D92"/>
    <mergeCell ref="T66:T68"/>
    <mergeCell ref="U66:U68"/>
    <mergeCell ref="V66:V68"/>
    <mergeCell ref="V57:V59"/>
    <mergeCell ref="V60:V62"/>
    <mergeCell ref="T63:T65"/>
    <mergeCell ref="U63:U65"/>
    <mergeCell ref="V63:V65"/>
    <mergeCell ref="T57:T59"/>
    <mergeCell ref="U57:U59"/>
    <mergeCell ref="A107:A109"/>
    <mergeCell ref="B107:B109"/>
    <mergeCell ref="D107:D109"/>
    <mergeCell ref="P107:P109"/>
    <mergeCell ref="A110:A112"/>
    <mergeCell ref="B110:B112"/>
    <mergeCell ref="D110:D112"/>
    <mergeCell ref="P110:P112"/>
    <mergeCell ref="C110:C112"/>
    <mergeCell ref="A87:A89"/>
    <mergeCell ref="B87:B89"/>
    <mergeCell ref="D87:D89"/>
    <mergeCell ref="S81:S83"/>
    <mergeCell ref="T81:T83"/>
    <mergeCell ref="A113:A115"/>
    <mergeCell ref="B113:B115"/>
    <mergeCell ref="D113:D115"/>
    <mergeCell ref="S93:S95"/>
    <mergeCell ref="A106:P106"/>
    <mergeCell ref="V37:V39"/>
    <mergeCell ref="V40:V42"/>
    <mergeCell ref="U43:U46"/>
    <mergeCell ref="V43:V46"/>
    <mergeCell ref="U50:U52"/>
    <mergeCell ref="V50:V52"/>
    <mergeCell ref="U47:U49"/>
    <mergeCell ref="U37:U39"/>
    <mergeCell ref="S53:S55"/>
    <mergeCell ref="T53:T55"/>
    <mergeCell ref="U53:U55"/>
    <mergeCell ref="S87:S89"/>
    <mergeCell ref="V47:V49"/>
    <mergeCell ref="V53:V55"/>
    <mergeCell ref="T50:T52"/>
    <mergeCell ref="S57:S59"/>
    <mergeCell ref="S60:S62"/>
    <mergeCell ref="U78:U80"/>
    <mergeCell ref="T40:T42"/>
    <mergeCell ref="U40:U42"/>
    <mergeCell ref="S43:S46"/>
    <mergeCell ref="T43:T46"/>
    <mergeCell ref="P116:P118"/>
    <mergeCell ref="S50:S52"/>
    <mergeCell ref="P113:P115"/>
    <mergeCell ref="S47:S49"/>
    <mergeCell ref="T47:T49"/>
    <mergeCell ref="T78:T80"/>
    <mergeCell ref="U28:U30"/>
    <mergeCell ref="V28:V30"/>
    <mergeCell ref="T31:T33"/>
    <mergeCell ref="U31:U33"/>
    <mergeCell ref="V31:V33"/>
    <mergeCell ref="T34:T36"/>
    <mergeCell ref="U34:U36"/>
    <mergeCell ref="V34:V36"/>
    <mergeCell ref="A131:A133"/>
    <mergeCell ref="B131:B133"/>
    <mergeCell ref="D131:D133"/>
    <mergeCell ref="P131:P133"/>
    <mergeCell ref="P119:P121"/>
    <mergeCell ref="T28:T30"/>
    <mergeCell ref="P122:P124"/>
    <mergeCell ref="T37:T39"/>
    <mergeCell ref="B116:B118"/>
    <mergeCell ref="A116:A118"/>
    <mergeCell ref="D122:D124"/>
    <mergeCell ref="S28:S30"/>
    <mergeCell ref="S31:S33"/>
    <mergeCell ref="S34:S36"/>
    <mergeCell ref="S37:S39"/>
    <mergeCell ref="P125:P127"/>
    <mergeCell ref="D116:D118"/>
    <mergeCell ref="S63:S65"/>
    <mergeCell ref="S66:S68"/>
    <mergeCell ref="D78:D80"/>
    <mergeCell ref="S21:S23"/>
    <mergeCell ref="S40:S42"/>
    <mergeCell ref="A125:A127"/>
    <mergeCell ref="B125:B127"/>
    <mergeCell ref="D125:D127"/>
    <mergeCell ref="A119:A121"/>
    <mergeCell ref="B119:B121"/>
    <mergeCell ref="D119:D121"/>
    <mergeCell ref="A122:A124"/>
    <mergeCell ref="B122:B124"/>
    <mergeCell ref="V25:V27"/>
    <mergeCell ref="V13:V15"/>
    <mergeCell ref="V16:V18"/>
    <mergeCell ref="T21:T23"/>
    <mergeCell ref="U21:U23"/>
    <mergeCell ref="V21:V23"/>
    <mergeCell ref="V78:V80"/>
    <mergeCell ref="S13:S15"/>
    <mergeCell ref="T13:T15"/>
    <mergeCell ref="U13:U15"/>
    <mergeCell ref="S16:S18"/>
    <mergeCell ref="T16:T18"/>
    <mergeCell ref="U16:U18"/>
    <mergeCell ref="S25:S27"/>
    <mergeCell ref="T25:T27"/>
    <mergeCell ref="U25:U27"/>
    <mergeCell ref="U81:U83"/>
    <mergeCell ref="V81:V83"/>
    <mergeCell ref="S84:S86"/>
    <mergeCell ref="T84:T86"/>
    <mergeCell ref="U84:U86"/>
    <mergeCell ref="V84:V86"/>
    <mergeCell ref="T107:T109"/>
    <mergeCell ref="T87:T89"/>
    <mergeCell ref="U87:U89"/>
    <mergeCell ref="V87:V89"/>
    <mergeCell ref="S90:S92"/>
    <mergeCell ref="T90:T92"/>
    <mergeCell ref="U90:U92"/>
    <mergeCell ref="V90:V92"/>
    <mergeCell ref="S110:S112"/>
    <mergeCell ref="U110:U112"/>
    <mergeCell ref="T93:T95"/>
    <mergeCell ref="U93:U95"/>
    <mergeCell ref="V93:V95"/>
    <mergeCell ref="V107:V109"/>
    <mergeCell ref="V96:V98"/>
    <mergeCell ref="V99:V101"/>
    <mergeCell ref="V102:V104"/>
    <mergeCell ref="U96:U98"/>
    <mergeCell ref="S131:S133"/>
    <mergeCell ref="S99:S101"/>
    <mergeCell ref="T99:T101"/>
    <mergeCell ref="U99:U101"/>
    <mergeCell ref="U102:U104"/>
    <mergeCell ref="U107:U109"/>
    <mergeCell ref="S119:S121"/>
    <mergeCell ref="S102:S104"/>
    <mergeCell ref="T102:T104"/>
    <mergeCell ref="S107:S109"/>
    <mergeCell ref="V116:V118"/>
    <mergeCell ref="S122:S124"/>
    <mergeCell ref="T131:T133"/>
    <mergeCell ref="T110:T112"/>
    <mergeCell ref="S96:S98"/>
    <mergeCell ref="T96:T98"/>
    <mergeCell ref="S113:S115"/>
    <mergeCell ref="S116:S118"/>
    <mergeCell ref="T116:T118"/>
    <mergeCell ref="S125:S127"/>
    <mergeCell ref="V125:V127"/>
    <mergeCell ref="V110:V112"/>
    <mergeCell ref="T113:T115"/>
    <mergeCell ref="U113:U115"/>
    <mergeCell ref="V113:V115"/>
    <mergeCell ref="V119:V121"/>
    <mergeCell ref="T122:T124"/>
    <mergeCell ref="U122:U124"/>
    <mergeCell ref="V122:V124"/>
    <mergeCell ref="U116:U118"/>
    <mergeCell ref="F9:I9"/>
    <mergeCell ref="J9:N9"/>
    <mergeCell ref="U131:U133"/>
    <mergeCell ref="V131:V133"/>
    <mergeCell ref="T119:T121"/>
    <mergeCell ref="U119:U121"/>
    <mergeCell ref="S10:S12"/>
    <mergeCell ref="V10:V12"/>
    <mergeCell ref="T125:T127"/>
    <mergeCell ref="U125:U127"/>
    <mergeCell ref="U128:U130"/>
    <mergeCell ref="V128:V130"/>
    <mergeCell ref="A128:A130"/>
    <mergeCell ref="B128:B130"/>
    <mergeCell ref="D128:D130"/>
    <mergeCell ref="P128:P130"/>
    <mergeCell ref="S128:S130"/>
    <mergeCell ref="T128:T130"/>
  </mergeCells>
  <printOptions/>
  <pageMargins left="0.11811023622047245" right="0.11811023622047245" top="0.5905511811023623" bottom="0.15748031496062992" header="0.31496062992125984" footer="0.31496062992125984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15" width="9.140625" style="2" customWidth="1"/>
  </cols>
  <sheetData/>
  <sheetProtection/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2013-01-10T04:41:18Z</dcterms:modified>
  <cp:category/>
  <cp:version/>
  <cp:contentType/>
  <cp:contentStatus/>
</cp:coreProperties>
</file>