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125" windowWidth="14805" windowHeight="3990" tabRatio="718" activeTab="1"/>
  </bookViews>
  <sheets>
    <sheet name="Таблица 1" sheetId="15" r:id="rId1"/>
    <sheet name="Таблица 2" sheetId="8" r:id="rId2"/>
    <sheet name="Таблица 3" sheetId="17" r:id="rId3"/>
    <sheet name="Таблица 5" sheetId="20" r:id="rId4"/>
    <sheet name="Пр 1 таб 1" sheetId="19" r:id="rId5"/>
    <sheet name="Пр 1 таб 3" sheetId="21" r:id="rId6"/>
    <sheet name="Пр3" sheetId="18" r:id="rId7"/>
    <sheet name="Пр 4 таб 2" sheetId="26" r:id="rId8"/>
    <sheet name="Сравнительная таблица 2" sheetId="23" r:id="rId9"/>
  </sheets>
  <definedNames>
    <definedName name="_xlnm.Print_Titles" localSheetId="1">'Таблица 2'!$1:$4</definedName>
  </definedNames>
  <calcPr calcId="145621" iterateDelta="1E-4"/>
</workbook>
</file>

<file path=xl/calcChain.xml><?xml version="1.0" encoding="utf-8"?>
<calcChain xmlns="http://schemas.openxmlformats.org/spreadsheetml/2006/main">
  <c r="AT194" i="23" l="1"/>
  <c r="AS194" i="23"/>
  <c r="AR194" i="23"/>
  <c r="AQ194" i="23"/>
  <c r="AT193" i="23"/>
  <c r="AS193" i="23"/>
  <c r="AR193" i="23"/>
  <c r="AQ193" i="23"/>
  <c r="AT192" i="23"/>
  <c r="AS192" i="23"/>
  <c r="AR192" i="23"/>
  <c r="AQ192" i="23"/>
  <c r="AT191" i="23"/>
  <c r="AS191" i="23"/>
  <c r="AR191" i="23"/>
  <c r="AQ191" i="23"/>
  <c r="AT190" i="23"/>
  <c r="AS190" i="23"/>
  <c r="AR190" i="23"/>
  <c r="AQ190" i="23"/>
  <c r="AT189" i="23"/>
  <c r="AS189" i="23"/>
  <c r="AR189" i="23"/>
  <c r="AQ189" i="23"/>
  <c r="AT188" i="23"/>
  <c r="AS188" i="23"/>
  <c r="AS185" i="23" s="1"/>
  <c r="AR188" i="23"/>
  <c r="AQ188" i="23"/>
  <c r="AT187" i="23"/>
  <c r="AS187" i="23"/>
  <c r="AR187" i="23"/>
  <c r="AQ187" i="23"/>
  <c r="AT186" i="23"/>
  <c r="AS186" i="23"/>
  <c r="AR186" i="23"/>
  <c r="AQ186" i="23"/>
  <c r="AT185" i="23"/>
  <c r="AR185" i="23"/>
  <c r="AQ185" i="23"/>
  <c r="AT184" i="23"/>
  <c r="AS184" i="23"/>
  <c r="AR184" i="23"/>
  <c r="AQ184" i="23"/>
  <c r="AT183" i="23"/>
  <c r="AS183" i="23"/>
  <c r="AR183" i="23"/>
  <c r="AQ183" i="23"/>
  <c r="AT182" i="23"/>
  <c r="AS182" i="23"/>
  <c r="AR182" i="23"/>
  <c r="AQ182" i="23"/>
  <c r="AT181" i="23"/>
  <c r="AS181" i="23"/>
  <c r="AR181" i="23"/>
  <c r="AQ181" i="23"/>
  <c r="AT180" i="23"/>
  <c r="AS180" i="23"/>
  <c r="AR180" i="23"/>
  <c r="AQ180" i="23"/>
  <c r="AT179" i="23"/>
  <c r="AS179" i="23"/>
  <c r="AR179" i="23"/>
  <c r="AQ179" i="23"/>
  <c r="AT178" i="23"/>
  <c r="AS178" i="23"/>
  <c r="AR178" i="23"/>
  <c r="AQ178" i="23"/>
  <c r="AT177" i="23"/>
  <c r="AS177" i="23"/>
  <c r="AR177" i="23"/>
  <c r="AQ177" i="23"/>
  <c r="AT176" i="23"/>
  <c r="AS176" i="23"/>
  <c r="AS175" i="23" s="1"/>
  <c r="AR176" i="23"/>
  <c r="AQ176" i="23"/>
  <c r="AT175" i="23"/>
  <c r="AR175" i="23"/>
  <c r="AQ175" i="23"/>
  <c r="AT174" i="23"/>
  <c r="AS174" i="23"/>
  <c r="AR174" i="23"/>
  <c r="AQ174" i="23"/>
  <c r="AT173" i="23"/>
  <c r="AS173" i="23"/>
  <c r="AR173" i="23"/>
  <c r="AQ173" i="23"/>
  <c r="AT172" i="23"/>
  <c r="AS172" i="23"/>
  <c r="AR172" i="23"/>
  <c r="AQ172" i="23"/>
  <c r="AT171" i="23"/>
  <c r="AS171" i="23"/>
  <c r="AS170" i="23" s="1"/>
  <c r="AR171" i="23"/>
  <c r="AR170" i="23" s="1"/>
  <c r="AQ171" i="23"/>
  <c r="AT170" i="23"/>
  <c r="AQ170" i="23"/>
  <c r="AT163" i="23"/>
  <c r="AT168" i="23" s="1"/>
  <c r="AS163" i="23"/>
  <c r="AS168" i="23" s="1"/>
  <c r="AR163" i="23"/>
  <c r="AR168" i="23" s="1"/>
  <c r="AQ163" i="23"/>
  <c r="AQ168" i="23" s="1"/>
  <c r="AT162" i="23"/>
  <c r="AT167" i="23" s="1"/>
  <c r="AS162" i="23"/>
  <c r="AS167" i="23" s="1"/>
  <c r="AR162" i="23"/>
  <c r="AR167" i="23" s="1"/>
  <c r="AQ162" i="23"/>
  <c r="AQ167" i="23" s="1"/>
  <c r="AT161" i="23"/>
  <c r="AT166" i="23" s="1"/>
  <c r="AS161" i="23"/>
  <c r="AS166" i="23" s="1"/>
  <c r="AR161" i="23"/>
  <c r="AR166" i="23" s="1"/>
  <c r="AQ161" i="23"/>
  <c r="AQ166" i="23" s="1"/>
  <c r="AT160" i="23"/>
  <c r="AT165" i="23" s="1"/>
  <c r="AS160" i="23"/>
  <c r="AS165" i="23" s="1"/>
  <c r="AR160" i="23"/>
  <c r="AR165" i="23" s="1"/>
  <c r="AQ160" i="23"/>
  <c r="AQ165" i="23" s="1"/>
  <c r="AT159" i="23"/>
  <c r="AT164" i="23" s="1"/>
  <c r="AS159" i="23"/>
  <c r="AS164" i="23" s="1"/>
  <c r="AR159" i="23"/>
  <c r="AR164" i="23" s="1"/>
  <c r="AQ159" i="23"/>
  <c r="AQ164" i="23" s="1"/>
  <c r="AT157" i="23"/>
  <c r="AS157" i="23"/>
  <c r="AR157" i="23"/>
  <c r="AQ157" i="23"/>
  <c r="AT156" i="23"/>
  <c r="AS156" i="23"/>
  <c r="AR156" i="23"/>
  <c r="AQ156" i="23"/>
  <c r="AT155" i="23"/>
  <c r="AS155" i="23"/>
  <c r="AR155" i="23"/>
  <c r="AQ155" i="23"/>
  <c r="AT154" i="23"/>
  <c r="AS154" i="23"/>
  <c r="AR154" i="23"/>
  <c r="AQ154" i="23"/>
  <c r="AT153" i="23"/>
  <c r="AS153" i="23"/>
  <c r="AR153" i="23"/>
  <c r="AQ153" i="23"/>
  <c r="AT148" i="23"/>
  <c r="AS148" i="23"/>
  <c r="AR148" i="23"/>
  <c r="AQ148" i="23"/>
  <c r="AT141" i="23"/>
  <c r="AT146" i="23" s="1"/>
  <c r="AS141" i="23"/>
  <c r="AS146" i="23" s="1"/>
  <c r="AR141" i="23"/>
  <c r="AR146" i="23" s="1"/>
  <c r="AQ141" i="23"/>
  <c r="AQ146" i="23" s="1"/>
  <c r="AT140" i="23"/>
  <c r="AT145" i="23" s="1"/>
  <c r="AS140" i="23"/>
  <c r="AS145" i="23" s="1"/>
  <c r="AR140" i="23"/>
  <c r="AR145" i="23" s="1"/>
  <c r="AQ140" i="23"/>
  <c r="AQ145" i="23" s="1"/>
  <c r="AT139" i="23"/>
  <c r="AT144" i="23" s="1"/>
  <c r="AS139" i="23"/>
  <c r="AS144" i="23" s="1"/>
  <c r="AR139" i="23"/>
  <c r="AR144" i="23" s="1"/>
  <c r="AQ139" i="23"/>
  <c r="AQ144" i="23" s="1"/>
  <c r="AT138" i="23"/>
  <c r="AT143" i="23" s="1"/>
  <c r="AT142" i="23" s="1"/>
  <c r="AS138" i="23"/>
  <c r="AS143" i="23" s="1"/>
  <c r="AS142" i="23" s="1"/>
  <c r="AR138" i="23"/>
  <c r="AR143" i="23" s="1"/>
  <c r="AR142" i="23" s="1"/>
  <c r="AQ138" i="23"/>
  <c r="AQ143" i="23" s="1"/>
  <c r="AQ142" i="23" s="1"/>
  <c r="AT137" i="23"/>
  <c r="AS137" i="23"/>
  <c r="AR137" i="23"/>
  <c r="AQ137" i="23"/>
  <c r="AT132" i="23"/>
  <c r="AS132" i="23"/>
  <c r="AR132" i="23"/>
  <c r="AQ132" i="23"/>
  <c r="AT131" i="23"/>
  <c r="AS131" i="23"/>
  <c r="AR131" i="23"/>
  <c r="AQ131" i="23"/>
  <c r="AT130" i="23"/>
  <c r="AS130" i="23"/>
  <c r="AR130" i="23"/>
  <c r="AQ130" i="23"/>
  <c r="AT129" i="23"/>
  <c r="AS129" i="23"/>
  <c r="AR129" i="23"/>
  <c r="AR127" i="23" s="1"/>
  <c r="AQ129" i="23"/>
  <c r="AT128" i="23"/>
  <c r="AS128" i="23"/>
  <c r="AR128" i="23"/>
  <c r="AQ128" i="23"/>
  <c r="AT127" i="23"/>
  <c r="AS127" i="23"/>
  <c r="AQ127" i="23"/>
  <c r="AT122" i="23"/>
  <c r="AS122" i="23"/>
  <c r="AR122" i="23"/>
  <c r="AQ122" i="23"/>
  <c r="AT117" i="23"/>
  <c r="AS117" i="23"/>
  <c r="AR117" i="23"/>
  <c r="AQ117" i="23"/>
  <c r="AT112" i="23"/>
  <c r="AS112" i="23"/>
  <c r="AR112" i="23"/>
  <c r="AQ112" i="23"/>
  <c r="AT107" i="23"/>
  <c r="AS107" i="23"/>
  <c r="AR107" i="23"/>
  <c r="AQ107" i="23"/>
  <c r="AT102" i="23"/>
  <c r="AS102" i="23"/>
  <c r="AR102" i="23"/>
  <c r="AQ102" i="23"/>
  <c r="AT97" i="23"/>
  <c r="AS97" i="23"/>
  <c r="AR97" i="23"/>
  <c r="AQ97" i="23"/>
  <c r="AT92" i="23"/>
  <c r="AS92" i="23"/>
  <c r="AR92" i="23"/>
  <c r="AQ92" i="23"/>
  <c r="AT91" i="23"/>
  <c r="AS91" i="23"/>
  <c r="AR91" i="23"/>
  <c r="AQ91" i="23"/>
  <c r="AT90" i="23"/>
  <c r="AS90" i="23"/>
  <c r="AR90" i="23"/>
  <c r="AQ90" i="23"/>
  <c r="AT89" i="23"/>
  <c r="AS89" i="23"/>
  <c r="AR89" i="23"/>
  <c r="AQ89" i="23"/>
  <c r="AT88" i="23"/>
  <c r="AS88" i="23"/>
  <c r="AR88" i="23"/>
  <c r="AR87" i="23" s="1"/>
  <c r="AQ88" i="23"/>
  <c r="AT87" i="23"/>
  <c r="AS87" i="23"/>
  <c r="AQ87" i="23"/>
  <c r="AT82" i="23"/>
  <c r="AS82" i="23"/>
  <c r="AR82" i="23"/>
  <c r="AQ82" i="23"/>
  <c r="AT77" i="23"/>
  <c r="AS77" i="23"/>
  <c r="AR77" i="23"/>
  <c r="AQ77" i="23"/>
  <c r="AT76" i="23"/>
  <c r="AS76" i="23"/>
  <c r="AR76" i="23"/>
  <c r="AQ76" i="23"/>
  <c r="AT75" i="23"/>
  <c r="AS75" i="23"/>
  <c r="AR75" i="23"/>
  <c r="AQ75" i="23"/>
  <c r="AT74" i="23"/>
  <c r="AS74" i="23"/>
  <c r="AR74" i="23"/>
  <c r="AQ74" i="23"/>
  <c r="AT73" i="23"/>
  <c r="AS73" i="23"/>
  <c r="AR73" i="23"/>
  <c r="AR72" i="23" s="1"/>
  <c r="AQ73" i="23"/>
  <c r="AT72" i="23"/>
  <c r="AS72" i="23"/>
  <c r="AQ72" i="23"/>
  <c r="AT67" i="23"/>
  <c r="AS67" i="23"/>
  <c r="AR67" i="23"/>
  <c r="AQ67" i="23"/>
  <c r="AT62" i="23"/>
  <c r="AS62" i="23"/>
  <c r="AR62" i="23"/>
  <c r="AQ62" i="23"/>
  <c r="AT57" i="23"/>
  <c r="AS57" i="23"/>
  <c r="AR57" i="23"/>
  <c r="AQ57" i="23"/>
  <c r="AT55" i="23"/>
  <c r="AS55" i="23"/>
  <c r="AR55" i="23"/>
  <c r="AQ55" i="23"/>
  <c r="AT54" i="23"/>
  <c r="AS54" i="23"/>
  <c r="AR54" i="23"/>
  <c r="AQ54" i="23"/>
  <c r="AT53" i="23"/>
  <c r="AS53" i="23"/>
  <c r="AR53" i="23"/>
  <c r="AQ53" i="23"/>
  <c r="AT52" i="23"/>
  <c r="AS52" i="23"/>
  <c r="AR52" i="23"/>
  <c r="AQ52" i="23"/>
  <c r="AT51" i="23"/>
  <c r="AS51" i="23"/>
  <c r="AR51" i="23"/>
  <c r="AQ51" i="23"/>
  <c r="AT46" i="23"/>
  <c r="AS46" i="23"/>
  <c r="AR46" i="23"/>
  <c r="AQ46" i="23"/>
  <c r="AT44" i="23"/>
  <c r="AS44" i="23"/>
  <c r="AR44" i="23"/>
  <c r="AQ44" i="23"/>
  <c r="AQ40" i="23" s="1"/>
  <c r="AQ43" i="23"/>
  <c r="AT42" i="23"/>
  <c r="AS42" i="23"/>
  <c r="AR42" i="23"/>
  <c r="AQ42" i="23"/>
  <c r="AT41" i="23"/>
  <c r="AS41" i="23"/>
  <c r="AR41" i="23"/>
  <c r="AQ41" i="23"/>
  <c r="AR38" i="23"/>
  <c r="AS38" i="23" s="1"/>
  <c r="AQ35" i="23"/>
  <c r="AT34" i="23"/>
  <c r="AS34" i="23"/>
  <c r="AR34" i="23"/>
  <c r="AQ34" i="23"/>
  <c r="AT33" i="23"/>
  <c r="AS33" i="23"/>
  <c r="AR33" i="23"/>
  <c r="AQ33" i="23"/>
  <c r="AT32" i="23"/>
  <c r="AT30" i="23" s="1"/>
  <c r="AS32" i="23"/>
  <c r="AR32" i="23"/>
  <c r="AQ32" i="23"/>
  <c r="AT31" i="23"/>
  <c r="AS31" i="23"/>
  <c r="AR31" i="23"/>
  <c r="AQ31" i="23"/>
  <c r="AS30" i="23"/>
  <c r="AR30" i="23"/>
  <c r="AQ30" i="23"/>
  <c r="AT25" i="23"/>
  <c r="AS25" i="23"/>
  <c r="AR25" i="23"/>
  <c r="AQ25" i="23"/>
  <c r="AT20" i="23"/>
  <c r="AS20" i="23"/>
  <c r="AR20" i="23"/>
  <c r="AQ20" i="23"/>
  <c r="AT15" i="23"/>
  <c r="AS15" i="23"/>
  <c r="AR15" i="23"/>
  <c r="AQ15" i="23"/>
  <c r="AT10" i="23"/>
  <c r="AS10" i="23"/>
  <c r="AR10" i="23"/>
  <c r="AQ10" i="23"/>
  <c r="O10" i="8"/>
  <c r="P10" i="8"/>
  <c r="Q10" i="8"/>
  <c r="R10" i="8"/>
  <c r="AT38" i="23" l="1"/>
  <c r="AS35" i="23"/>
  <c r="AS43" i="23"/>
  <c r="AS40" i="23" s="1"/>
  <c r="AR43" i="23"/>
  <c r="AR40" i="23" s="1"/>
  <c r="AR35" i="23"/>
  <c r="AP105" i="23"/>
  <c r="AO105" i="23"/>
  <c r="AN105" i="23"/>
  <c r="N105" i="8"/>
  <c r="M105" i="8"/>
  <c r="L105" i="8"/>
  <c r="AN130" i="23"/>
  <c r="AT43" i="23" l="1"/>
  <c r="AT40" i="23" s="1"/>
  <c r="AT35" i="23"/>
  <c r="R12" i="15"/>
  <c r="U122" i="23"/>
  <c r="V122" i="23"/>
  <c r="W122" i="23"/>
  <c r="X122" i="23"/>
  <c r="Y122" i="23"/>
  <c r="Z122" i="23"/>
  <c r="AA122" i="23"/>
  <c r="U123" i="23"/>
  <c r="V123" i="23"/>
  <c r="W123" i="23"/>
  <c r="X123" i="23"/>
  <c r="Y123" i="23"/>
  <c r="Z123" i="23"/>
  <c r="AA123" i="23"/>
  <c r="U124" i="23"/>
  <c r="V124" i="23"/>
  <c r="W124" i="23"/>
  <c r="X124" i="23"/>
  <c r="Y124" i="23"/>
  <c r="Z124" i="23"/>
  <c r="AA124" i="23"/>
  <c r="U125" i="23"/>
  <c r="V125" i="23"/>
  <c r="W125" i="23"/>
  <c r="X125" i="23"/>
  <c r="Y125" i="23"/>
  <c r="Z125" i="23"/>
  <c r="AA125" i="23"/>
  <c r="U126" i="23"/>
  <c r="V126" i="23"/>
  <c r="W126" i="23"/>
  <c r="X126" i="23"/>
  <c r="Y126" i="23"/>
  <c r="Z126" i="23"/>
  <c r="AA126" i="23"/>
  <c r="U128" i="23"/>
  <c r="V128" i="23"/>
  <c r="W128" i="23"/>
  <c r="X128" i="23"/>
  <c r="Y128" i="23"/>
  <c r="Z128" i="23"/>
  <c r="AA128" i="23"/>
  <c r="U129" i="23"/>
  <c r="V129" i="23"/>
  <c r="W129" i="23"/>
  <c r="X129" i="23"/>
  <c r="Y129" i="23"/>
  <c r="Z129" i="23"/>
  <c r="AA129" i="23"/>
  <c r="U130" i="23"/>
  <c r="U131" i="23"/>
  <c r="V131" i="23"/>
  <c r="W131" i="23"/>
  <c r="X131" i="23"/>
  <c r="Y131" i="23"/>
  <c r="Z131" i="23"/>
  <c r="AA131" i="23"/>
  <c r="U132" i="23"/>
  <c r="V132" i="23"/>
  <c r="W132" i="23"/>
  <c r="X132" i="23"/>
  <c r="Y132" i="23"/>
  <c r="Z132" i="23"/>
  <c r="AA132" i="23"/>
  <c r="U133" i="23"/>
  <c r="V133" i="23"/>
  <c r="W133" i="23"/>
  <c r="X133" i="23"/>
  <c r="Y133" i="23"/>
  <c r="Z133" i="23"/>
  <c r="AA133" i="23"/>
  <c r="U134" i="23"/>
  <c r="V134" i="23"/>
  <c r="W134" i="23"/>
  <c r="X134" i="23"/>
  <c r="Y134" i="23"/>
  <c r="Z134" i="23"/>
  <c r="AA134" i="23"/>
  <c r="U135" i="23"/>
  <c r="V135" i="23"/>
  <c r="W135" i="23"/>
  <c r="X135" i="23"/>
  <c r="Y135" i="23"/>
  <c r="Z135" i="23"/>
  <c r="AA135" i="23"/>
  <c r="U136" i="23"/>
  <c r="V136" i="23"/>
  <c r="W136" i="23"/>
  <c r="X136" i="23"/>
  <c r="Y136" i="23"/>
  <c r="Z136" i="23"/>
  <c r="AA136" i="23"/>
  <c r="U138" i="23"/>
  <c r="V138" i="23"/>
  <c r="W138" i="23"/>
  <c r="X138" i="23"/>
  <c r="Y138" i="23"/>
  <c r="Z138" i="23"/>
  <c r="AA138" i="23"/>
  <c r="U139" i="23"/>
  <c r="V139" i="23"/>
  <c r="W139" i="23"/>
  <c r="X139" i="23"/>
  <c r="Y139" i="23"/>
  <c r="Z139" i="23"/>
  <c r="AA139" i="23"/>
  <c r="U141" i="23"/>
  <c r="V141" i="23"/>
  <c r="W141" i="23"/>
  <c r="X141" i="23"/>
  <c r="Y141" i="23"/>
  <c r="Z141" i="23"/>
  <c r="AA141" i="23"/>
  <c r="U143" i="23"/>
  <c r="V143" i="23"/>
  <c r="W143" i="23"/>
  <c r="U144" i="23"/>
  <c r="V144" i="23"/>
  <c r="W144" i="23"/>
  <c r="U146" i="23"/>
  <c r="V146" i="23"/>
  <c r="W146" i="23"/>
  <c r="T147" i="23"/>
  <c r="U147" i="23"/>
  <c r="V147" i="23"/>
  <c r="W147" i="23"/>
  <c r="X147" i="23"/>
  <c r="Y147" i="23"/>
  <c r="Z147" i="23"/>
  <c r="AA147" i="23"/>
  <c r="U148" i="23"/>
  <c r="V148" i="23"/>
  <c r="W148" i="23"/>
  <c r="X148" i="23"/>
  <c r="Y148" i="23"/>
  <c r="Z148" i="23"/>
  <c r="AA148" i="23"/>
  <c r="U149" i="23"/>
  <c r="V149" i="23"/>
  <c r="W149" i="23"/>
  <c r="X149" i="23"/>
  <c r="Y149" i="23"/>
  <c r="Z149" i="23"/>
  <c r="AA149" i="23"/>
  <c r="U150" i="23"/>
  <c r="V150" i="23"/>
  <c r="W150" i="23"/>
  <c r="X150" i="23"/>
  <c r="Y150" i="23"/>
  <c r="Z150" i="23"/>
  <c r="AA150" i="23"/>
  <c r="U151" i="23"/>
  <c r="V151" i="23"/>
  <c r="W151" i="23"/>
  <c r="X151" i="23"/>
  <c r="Y151" i="23"/>
  <c r="Z151" i="23"/>
  <c r="AA151" i="23"/>
  <c r="U152" i="23"/>
  <c r="V152" i="23"/>
  <c r="W152" i="23"/>
  <c r="X152" i="23"/>
  <c r="Y152" i="23"/>
  <c r="Z152" i="23"/>
  <c r="AA152" i="23"/>
  <c r="U154" i="23"/>
  <c r="V154" i="23"/>
  <c r="W154" i="23"/>
  <c r="U155" i="23"/>
  <c r="V155" i="23"/>
  <c r="W155" i="23"/>
  <c r="U157" i="23"/>
  <c r="V157" i="23"/>
  <c r="W157" i="23"/>
  <c r="T158" i="23"/>
  <c r="U158" i="23"/>
  <c r="V158" i="23"/>
  <c r="W158" i="23"/>
  <c r="X158" i="23"/>
  <c r="Y158" i="23"/>
  <c r="Z158" i="23"/>
  <c r="AA158" i="23"/>
  <c r="U159" i="23"/>
  <c r="V159" i="23"/>
  <c r="W159" i="23"/>
  <c r="U160" i="23"/>
  <c r="V160" i="23"/>
  <c r="W160" i="23"/>
  <c r="U161" i="23"/>
  <c r="V161" i="23"/>
  <c r="W161" i="23"/>
  <c r="U162" i="23"/>
  <c r="V162" i="23"/>
  <c r="W162" i="23"/>
  <c r="U163" i="23"/>
  <c r="V163" i="23"/>
  <c r="W163" i="23"/>
  <c r="U165" i="23"/>
  <c r="V165" i="23"/>
  <c r="W165" i="23"/>
  <c r="U166" i="23"/>
  <c r="V166" i="23"/>
  <c r="W166" i="23"/>
  <c r="U168" i="23"/>
  <c r="V168" i="23"/>
  <c r="W168" i="23"/>
  <c r="T169" i="23"/>
  <c r="U169" i="23"/>
  <c r="V169" i="23"/>
  <c r="W169" i="23"/>
  <c r="X169" i="23"/>
  <c r="Y169" i="23"/>
  <c r="Z169" i="23"/>
  <c r="AA169" i="23"/>
  <c r="U171" i="23"/>
  <c r="V171" i="23"/>
  <c r="W171" i="23"/>
  <c r="U172" i="23"/>
  <c r="V172" i="23"/>
  <c r="W172" i="23"/>
  <c r="U174" i="23"/>
  <c r="V174" i="23"/>
  <c r="W174" i="23"/>
  <c r="U175" i="23"/>
  <c r="V175" i="23"/>
  <c r="W175" i="23"/>
  <c r="U176" i="23"/>
  <c r="V176" i="23"/>
  <c r="W176" i="23"/>
  <c r="U177" i="23"/>
  <c r="V177" i="23"/>
  <c r="W177" i="23"/>
  <c r="U178" i="23"/>
  <c r="V178" i="23"/>
  <c r="W178" i="23"/>
  <c r="U179" i="23"/>
  <c r="V179" i="23"/>
  <c r="W179" i="23"/>
  <c r="U180" i="23"/>
  <c r="V180" i="23"/>
  <c r="W180" i="23"/>
  <c r="U181" i="23"/>
  <c r="V181" i="23"/>
  <c r="W181" i="23"/>
  <c r="U182" i="23"/>
  <c r="V182" i="23"/>
  <c r="W182" i="23"/>
  <c r="U183" i="23"/>
  <c r="V183" i="23"/>
  <c r="W183" i="23"/>
  <c r="U184" i="23"/>
  <c r="V184" i="23"/>
  <c r="W184" i="23"/>
  <c r="U185" i="23"/>
  <c r="V185" i="23"/>
  <c r="W185" i="23"/>
  <c r="U186" i="23"/>
  <c r="V186" i="23"/>
  <c r="W186" i="23"/>
  <c r="U187" i="23"/>
  <c r="V187" i="23"/>
  <c r="W187" i="23"/>
  <c r="U188" i="23"/>
  <c r="V188" i="23"/>
  <c r="W188" i="23"/>
  <c r="U189" i="23"/>
  <c r="V189" i="23"/>
  <c r="W189" i="23"/>
  <c r="U190" i="23"/>
  <c r="V190" i="23"/>
  <c r="W190" i="23"/>
  <c r="U191" i="23"/>
  <c r="V191" i="23"/>
  <c r="W191" i="23"/>
  <c r="U192" i="23"/>
  <c r="V192" i="23"/>
  <c r="W192" i="23"/>
  <c r="U193" i="23"/>
  <c r="V193" i="23"/>
  <c r="W193" i="23"/>
  <c r="U194" i="23"/>
  <c r="V194" i="23"/>
  <c r="W194" i="23"/>
  <c r="U117" i="23"/>
  <c r="V117" i="23"/>
  <c r="W117" i="23"/>
  <c r="X117" i="23"/>
  <c r="Y117" i="23"/>
  <c r="Z117" i="23"/>
  <c r="AA117" i="23"/>
  <c r="U118" i="23"/>
  <c r="V118" i="23"/>
  <c r="W118" i="23"/>
  <c r="X118" i="23"/>
  <c r="Y118" i="23"/>
  <c r="Z118" i="23"/>
  <c r="AA118" i="23"/>
  <c r="U119" i="23"/>
  <c r="V119" i="23"/>
  <c r="W119" i="23"/>
  <c r="X119" i="23"/>
  <c r="Y119" i="23"/>
  <c r="Z119" i="23"/>
  <c r="AA119" i="23"/>
  <c r="U120" i="23"/>
  <c r="V120" i="23"/>
  <c r="W120" i="23"/>
  <c r="X120" i="23"/>
  <c r="Y120" i="23"/>
  <c r="Z120" i="23"/>
  <c r="AA120" i="23"/>
  <c r="U121" i="23"/>
  <c r="V121" i="23"/>
  <c r="W121" i="23"/>
  <c r="X121" i="23"/>
  <c r="Y121" i="23"/>
  <c r="Z121" i="23"/>
  <c r="AA121" i="23"/>
  <c r="T45" i="23"/>
  <c r="U45" i="23"/>
  <c r="V45" i="23"/>
  <c r="W45" i="23"/>
  <c r="X45" i="23"/>
  <c r="Y45" i="23"/>
  <c r="Z45" i="23"/>
  <c r="AA45" i="23"/>
  <c r="U47" i="23"/>
  <c r="V47" i="23"/>
  <c r="W47" i="23"/>
  <c r="X47" i="23"/>
  <c r="Y47" i="23"/>
  <c r="Z47" i="23"/>
  <c r="AA47" i="23"/>
  <c r="U48" i="23"/>
  <c r="V48" i="23"/>
  <c r="W48" i="23"/>
  <c r="X48" i="23"/>
  <c r="Y48" i="23"/>
  <c r="Z48" i="23"/>
  <c r="AA48" i="23"/>
  <c r="U49" i="23"/>
  <c r="V49" i="23"/>
  <c r="W49" i="23"/>
  <c r="X49" i="23"/>
  <c r="Y49" i="23"/>
  <c r="Z49" i="23"/>
  <c r="AA49" i="23"/>
  <c r="U50" i="23"/>
  <c r="V50" i="23"/>
  <c r="W50" i="23"/>
  <c r="X50" i="23"/>
  <c r="Y50" i="23"/>
  <c r="Z50" i="23"/>
  <c r="AA50" i="23"/>
  <c r="T56" i="23"/>
  <c r="U56" i="23"/>
  <c r="V56" i="23"/>
  <c r="W56" i="23"/>
  <c r="X56" i="23"/>
  <c r="Y56" i="23"/>
  <c r="Z56" i="23"/>
  <c r="AA56" i="23"/>
  <c r="U58" i="23"/>
  <c r="V58" i="23"/>
  <c r="W58" i="23"/>
  <c r="X58" i="23"/>
  <c r="Y58" i="23"/>
  <c r="Z58" i="23"/>
  <c r="AA58" i="23"/>
  <c r="U59" i="23"/>
  <c r="V59" i="23"/>
  <c r="W59" i="23"/>
  <c r="X59" i="23"/>
  <c r="Y59" i="23"/>
  <c r="Z59" i="23"/>
  <c r="AA59" i="23"/>
  <c r="X60" i="23"/>
  <c r="Y60" i="23"/>
  <c r="Z60" i="23"/>
  <c r="AA60" i="23"/>
  <c r="U61" i="23"/>
  <c r="V61" i="23"/>
  <c r="W61" i="23"/>
  <c r="X61" i="23"/>
  <c r="Y61" i="23"/>
  <c r="Z61" i="23"/>
  <c r="AA61" i="23"/>
  <c r="U63" i="23"/>
  <c r="V63" i="23"/>
  <c r="W63" i="23"/>
  <c r="X63" i="23"/>
  <c r="Y63" i="23"/>
  <c r="Z63" i="23"/>
  <c r="AA63" i="23"/>
  <c r="U64" i="23"/>
  <c r="V64" i="23"/>
  <c r="W64" i="23"/>
  <c r="X64" i="23"/>
  <c r="Y64" i="23"/>
  <c r="Z64" i="23"/>
  <c r="AA64" i="23"/>
  <c r="U65" i="23"/>
  <c r="V65" i="23"/>
  <c r="W65" i="23"/>
  <c r="X65" i="23"/>
  <c r="Y65" i="23"/>
  <c r="Z65" i="23"/>
  <c r="AA65" i="23"/>
  <c r="U66" i="23"/>
  <c r="V66" i="23"/>
  <c r="W66" i="23"/>
  <c r="X66" i="23"/>
  <c r="Y66" i="23"/>
  <c r="Z66" i="23"/>
  <c r="AA66" i="23"/>
  <c r="U68" i="23"/>
  <c r="V68" i="23"/>
  <c r="W68" i="23"/>
  <c r="X68" i="23"/>
  <c r="Y68" i="23"/>
  <c r="Z68" i="23"/>
  <c r="AA68" i="23"/>
  <c r="U69" i="23"/>
  <c r="V69" i="23"/>
  <c r="W69" i="23"/>
  <c r="X69" i="23"/>
  <c r="Y69" i="23"/>
  <c r="Z69" i="23"/>
  <c r="AA69" i="23"/>
  <c r="U70" i="23"/>
  <c r="V70" i="23"/>
  <c r="W70" i="23"/>
  <c r="X70" i="23"/>
  <c r="Y70" i="23"/>
  <c r="Z70" i="23"/>
  <c r="AA70" i="23"/>
  <c r="U71" i="23"/>
  <c r="V71" i="23"/>
  <c r="W71" i="23"/>
  <c r="X71" i="23"/>
  <c r="Y71" i="23"/>
  <c r="Z71" i="23"/>
  <c r="AA71" i="23"/>
  <c r="U78" i="23"/>
  <c r="V78" i="23"/>
  <c r="W78" i="23"/>
  <c r="X78" i="23"/>
  <c r="Y78" i="23"/>
  <c r="Z78" i="23"/>
  <c r="AA78" i="23"/>
  <c r="U79" i="23"/>
  <c r="V79" i="23"/>
  <c r="W79" i="23"/>
  <c r="X79" i="23"/>
  <c r="Y79" i="23"/>
  <c r="Z79" i="23"/>
  <c r="AA79" i="23"/>
  <c r="U80" i="23"/>
  <c r="V80" i="23"/>
  <c r="W80" i="23"/>
  <c r="X80" i="23"/>
  <c r="Y80" i="23"/>
  <c r="Z80" i="23"/>
  <c r="AA80" i="23"/>
  <c r="U81" i="23"/>
  <c r="V81" i="23"/>
  <c r="W81" i="23"/>
  <c r="X81" i="23"/>
  <c r="Y81" i="23"/>
  <c r="Z81" i="23"/>
  <c r="AA81" i="23"/>
  <c r="U83" i="23"/>
  <c r="V83" i="23"/>
  <c r="W83" i="23"/>
  <c r="X83" i="23"/>
  <c r="Y83" i="23"/>
  <c r="Z83" i="23"/>
  <c r="AA83" i="23"/>
  <c r="U84" i="23"/>
  <c r="V84" i="23"/>
  <c r="W84" i="23"/>
  <c r="X84" i="23"/>
  <c r="Y84" i="23"/>
  <c r="Z84" i="23"/>
  <c r="AA84" i="23"/>
  <c r="U85" i="23"/>
  <c r="V85" i="23"/>
  <c r="W85" i="23"/>
  <c r="X85" i="23"/>
  <c r="Y85" i="23"/>
  <c r="Z85" i="23"/>
  <c r="AA85" i="23"/>
  <c r="U86" i="23"/>
  <c r="V86" i="23"/>
  <c r="W86" i="23"/>
  <c r="X86" i="23"/>
  <c r="Y86" i="23"/>
  <c r="Z86" i="23"/>
  <c r="AA86" i="23"/>
  <c r="U93" i="23"/>
  <c r="V93" i="23"/>
  <c r="W93" i="23"/>
  <c r="X93" i="23"/>
  <c r="Y93" i="23"/>
  <c r="Z93" i="23"/>
  <c r="AA93" i="23"/>
  <c r="U94" i="23"/>
  <c r="V94" i="23"/>
  <c r="W94" i="23"/>
  <c r="X94" i="23"/>
  <c r="Y94" i="23"/>
  <c r="Z94" i="23"/>
  <c r="AA94" i="23"/>
  <c r="U95" i="23"/>
  <c r="V95" i="23"/>
  <c r="W95" i="23"/>
  <c r="X95" i="23"/>
  <c r="Y95" i="23"/>
  <c r="Z95" i="23"/>
  <c r="AA95" i="23"/>
  <c r="U96" i="23"/>
  <c r="V96" i="23"/>
  <c r="W96" i="23"/>
  <c r="X96" i="23"/>
  <c r="Y96" i="23"/>
  <c r="Z96" i="23"/>
  <c r="AA96" i="23"/>
  <c r="U98" i="23"/>
  <c r="V98" i="23"/>
  <c r="W98" i="23"/>
  <c r="X98" i="23"/>
  <c r="Y98" i="23"/>
  <c r="Z98" i="23"/>
  <c r="AA98" i="23"/>
  <c r="U99" i="23"/>
  <c r="V99" i="23"/>
  <c r="W99" i="23"/>
  <c r="X99" i="23"/>
  <c r="Y99" i="23"/>
  <c r="Z99" i="23"/>
  <c r="AA99" i="23"/>
  <c r="U100" i="23"/>
  <c r="V100" i="23"/>
  <c r="W100" i="23"/>
  <c r="X100" i="23"/>
  <c r="Y100" i="23"/>
  <c r="Z100" i="23"/>
  <c r="AA100" i="23"/>
  <c r="U101" i="23"/>
  <c r="V101" i="23"/>
  <c r="W101" i="23"/>
  <c r="X101" i="23"/>
  <c r="Y101" i="23"/>
  <c r="Z101" i="23"/>
  <c r="AA101" i="23"/>
  <c r="U103" i="23"/>
  <c r="V103" i="23"/>
  <c r="W103" i="23"/>
  <c r="X103" i="23"/>
  <c r="Y103" i="23"/>
  <c r="Z103" i="23"/>
  <c r="AA103" i="23"/>
  <c r="U104" i="23"/>
  <c r="V104" i="23"/>
  <c r="W104" i="23"/>
  <c r="X104" i="23"/>
  <c r="Y104" i="23"/>
  <c r="Z104" i="23"/>
  <c r="AA104" i="23"/>
  <c r="W105" i="23"/>
  <c r="X105" i="23"/>
  <c r="Y105" i="23"/>
  <c r="Z105" i="23"/>
  <c r="AA105" i="23"/>
  <c r="U106" i="23"/>
  <c r="V106" i="23"/>
  <c r="W106" i="23"/>
  <c r="X106" i="23"/>
  <c r="Y106" i="23"/>
  <c r="Z106" i="23"/>
  <c r="AA106" i="23"/>
  <c r="U108" i="23"/>
  <c r="V108" i="23"/>
  <c r="W108" i="23"/>
  <c r="X108" i="23"/>
  <c r="Y108" i="23"/>
  <c r="Z108" i="23"/>
  <c r="AA108" i="23"/>
  <c r="U109" i="23"/>
  <c r="V109" i="23"/>
  <c r="W109" i="23"/>
  <c r="X109" i="23"/>
  <c r="Y109" i="23"/>
  <c r="Z109" i="23"/>
  <c r="AA109" i="23"/>
  <c r="U110" i="23"/>
  <c r="V110" i="23"/>
  <c r="W110" i="23"/>
  <c r="X110" i="23"/>
  <c r="Y110" i="23"/>
  <c r="Z110" i="23"/>
  <c r="AA110" i="23"/>
  <c r="U111" i="23"/>
  <c r="V111" i="23"/>
  <c r="W111" i="23"/>
  <c r="X111" i="23"/>
  <c r="Y111" i="23"/>
  <c r="Z111" i="23"/>
  <c r="AA111" i="23"/>
  <c r="W113" i="23"/>
  <c r="X113" i="23"/>
  <c r="Y113" i="23"/>
  <c r="Z113" i="23"/>
  <c r="AA113" i="23"/>
  <c r="U114" i="23"/>
  <c r="V114" i="23"/>
  <c r="W114" i="23"/>
  <c r="X114" i="23"/>
  <c r="Y114" i="23"/>
  <c r="Z114" i="23"/>
  <c r="AA114" i="23"/>
  <c r="W115" i="23"/>
  <c r="X115" i="23"/>
  <c r="Y115" i="23"/>
  <c r="Z115" i="23"/>
  <c r="AA115" i="23"/>
  <c r="W116" i="23"/>
  <c r="X116" i="23"/>
  <c r="Y116" i="23"/>
  <c r="Z116" i="23"/>
  <c r="AA116" i="23"/>
  <c r="U36" i="23"/>
  <c r="V36" i="23"/>
  <c r="W36" i="23"/>
  <c r="X36" i="23"/>
  <c r="Y36" i="23"/>
  <c r="Z36" i="23"/>
  <c r="AA36" i="23"/>
  <c r="U37" i="23"/>
  <c r="V37" i="23"/>
  <c r="W37" i="23"/>
  <c r="X37" i="23"/>
  <c r="Y37" i="23"/>
  <c r="Z37" i="23"/>
  <c r="AA37" i="23"/>
  <c r="U39" i="23"/>
  <c r="V39" i="23"/>
  <c r="W39" i="23"/>
  <c r="X39" i="23"/>
  <c r="Y39" i="23"/>
  <c r="Z39" i="23"/>
  <c r="AA39" i="23"/>
  <c r="U26" i="23"/>
  <c r="V26" i="23"/>
  <c r="W26" i="23"/>
  <c r="X26" i="23"/>
  <c r="Y26" i="23"/>
  <c r="Z26" i="23"/>
  <c r="AA26" i="23"/>
  <c r="U27" i="23"/>
  <c r="V27" i="23"/>
  <c r="W27" i="23"/>
  <c r="X27" i="23"/>
  <c r="Y27" i="23"/>
  <c r="Z27" i="23"/>
  <c r="AA27" i="23"/>
  <c r="U28" i="23"/>
  <c r="V28" i="23"/>
  <c r="W28" i="23"/>
  <c r="X28" i="23"/>
  <c r="Y28" i="23"/>
  <c r="Z28" i="23"/>
  <c r="AA28" i="23"/>
  <c r="U29" i="23"/>
  <c r="V29" i="23"/>
  <c r="W29" i="23"/>
  <c r="X29" i="23"/>
  <c r="Y29" i="23"/>
  <c r="Z29" i="23"/>
  <c r="AA29" i="23"/>
  <c r="U18" i="23"/>
  <c r="V18" i="23"/>
  <c r="W18" i="23"/>
  <c r="X18" i="23"/>
  <c r="Y18" i="23"/>
  <c r="Z18" i="23"/>
  <c r="AA18" i="23"/>
  <c r="U19" i="23"/>
  <c r="V19" i="23"/>
  <c r="W19" i="23"/>
  <c r="X19" i="23"/>
  <c r="Y19" i="23"/>
  <c r="Z19" i="23"/>
  <c r="AA19" i="23"/>
  <c r="U21" i="23"/>
  <c r="V21" i="23"/>
  <c r="W21" i="23"/>
  <c r="X21" i="23"/>
  <c r="Y21" i="23"/>
  <c r="Z21" i="23"/>
  <c r="AA21" i="23"/>
  <c r="V22" i="23"/>
  <c r="W22" i="23"/>
  <c r="X22" i="23"/>
  <c r="Y22" i="23"/>
  <c r="Z22" i="23"/>
  <c r="AA22" i="23"/>
  <c r="W23" i="23"/>
  <c r="X23" i="23"/>
  <c r="Y23" i="23"/>
  <c r="Z23" i="23"/>
  <c r="AA23" i="23"/>
  <c r="U24" i="23"/>
  <c r="V24" i="23"/>
  <c r="W24" i="23"/>
  <c r="X24" i="23"/>
  <c r="Y24" i="23"/>
  <c r="Z24" i="23"/>
  <c r="AA24" i="23"/>
  <c r="U11" i="23"/>
  <c r="V11" i="23"/>
  <c r="W11" i="23"/>
  <c r="X11" i="23"/>
  <c r="Y11" i="23"/>
  <c r="Z11" i="23"/>
  <c r="AA11" i="23"/>
  <c r="U12" i="23"/>
  <c r="V12" i="23"/>
  <c r="W12" i="23"/>
  <c r="X12" i="23"/>
  <c r="Y12" i="23"/>
  <c r="Z12" i="23"/>
  <c r="AA12" i="23"/>
  <c r="U13" i="23"/>
  <c r="V13" i="23"/>
  <c r="W13" i="23"/>
  <c r="X13" i="23"/>
  <c r="Y13" i="23"/>
  <c r="Z13" i="23"/>
  <c r="AA13" i="23"/>
  <c r="U14" i="23"/>
  <c r="V14" i="23"/>
  <c r="W14" i="23"/>
  <c r="X14" i="23"/>
  <c r="Y14" i="23"/>
  <c r="Z14" i="23"/>
  <c r="AA14" i="23"/>
  <c r="U16" i="23"/>
  <c r="V16" i="23"/>
  <c r="W16" i="23"/>
  <c r="X16" i="23"/>
  <c r="Y16" i="23"/>
  <c r="Z16" i="23"/>
  <c r="AA16" i="23"/>
  <c r="U17" i="23"/>
  <c r="V17" i="23"/>
  <c r="W17" i="23"/>
  <c r="X17" i="23"/>
  <c r="Y17" i="23"/>
  <c r="Z17" i="23"/>
  <c r="AA17" i="23"/>
  <c r="R189" i="23"/>
  <c r="Q189" i="23"/>
  <c r="P189" i="23"/>
  <c r="O189" i="23"/>
  <c r="N189" i="23"/>
  <c r="R188" i="23"/>
  <c r="Q188" i="23"/>
  <c r="P188" i="23"/>
  <c r="O188" i="23"/>
  <c r="N188" i="23"/>
  <c r="R187" i="23"/>
  <c r="Q187" i="23"/>
  <c r="P187" i="23"/>
  <c r="O187" i="23"/>
  <c r="N187" i="23"/>
  <c r="M187" i="23"/>
  <c r="L187" i="23"/>
  <c r="J187" i="23"/>
  <c r="I187" i="23"/>
  <c r="H187" i="23"/>
  <c r="G187" i="23"/>
  <c r="R186" i="23"/>
  <c r="Q186" i="23"/>
  <c r="P186" i="23"/>
  <c r="P185" i="23" s="1"/>
  <c r="O186" i="23"/>
  <c r="N186" i="23"/>
  <c r="R184" i="23"/>
  <c r="Q184" i="23"/>
  <c r="P184" i="23"/>
  <c r="O184" i="23"/>
  <c r="N184" i="23"/>
  <c r="R183" i="23"/>
  <c r="Q183" i="23"/>
  <c r="P183" i="23"/>
  <c r="O183" i="23"/>
  <c r="N183" i="23"/>
  <c r="R182" i="23"/>
  <c r="Q182" i="23"/>
  <c r="Q180" i="23" s="1"/>
  <c r="P182" i="23"/>
  <c r="O182" i="23"/>
  <c r="N182" i="23"/>
  <c r="M182" i="23"/>
  <c r="L182" i="23"/>
  <c r="J182" i="23"/>
  <c r="I182" i="23"/>
  <c r="H182" i="23"/>
  <c r="G182" i="23"/>
  <c r="R181" i="23"/>
  <c r="Q181" i="23"/>
  <c r="P181" i="23"/>
  <c r="O181" i="23"/>
  <c r="N181" i="23"/>
  <c r="R179" i="23"/>
  <c r="Q179" i="23"/>
  <c r="P179" i="23"/>
  <c r="O179" i="23"/>
  <c r="N179" i="23"/>
  <c r="M179" i="23"/>
  <c r="L179" i="23"/>
  <c r="K179" i="23"/>
  <c r="J179" i="23"/>
  <c r="I179" i="23"/>
  <c r="H179" i="23"/>
  <c r="G179" i="23"/>
  <c r="R178" i="23"/>
  <c r="Q178" i="23"/>
  <c r="P178" i="23"/>
  <c r="O178" i="23"/>
  <c r="N178" i="23"/>
  <c r="M178" i="23"/>
  <c r="L178" i="23"/>
  <c r="K178" i="23"/>
  <c r="J178" i="23"/>
  <c r="R177" i="23"/>
  <c r="Q177" i="23"/>
  <c r="P177" i="23"/>
  <c r="O177" i="23"/>
  <c r="N177" i="23"/>
  <c r="M177" i="23"/>
  <c r="L177" i="23"/>
  <c r="K177" i="23"/>
  <c r="J177" i="23"/>
  <c r="I177" i="23"/>
  <c r="H177" i="23"/>
  <c r="G177" i="23"/>
  <c r="R176" i="23"/>
  <c r="Q176" i="23"/>
  <c r="P176" i="23"/>
  <c r="O176" i="23"/>
  <c r="N176" i="23"/>
  <c r="M176" i="23"/>
  <c r="L176" i="23"/>
  <c r="K176" i="23"/>
  <c r="J176" i="23"/>
  <c r="I176" i="23"/>
  <c r="H176" i="23"/>
  <c r="G176" i="23"/>
  <c r="R174" i="23"/>
  <c r="Q174" i="23"/>
  <c r="P174" i="23"/>
  <c r="O174" i="23"/>
  <c r="N174" i="23"/>
  <c r="M174" i="23"/>
  <c r="L174" i="23"/>
  <c r="K174" i="23"/>
  <c r="J174" i="23"/>
  <c r="I174" i="23"/>
  <c r="H174" i="23"/>
  <c r="G174" i="23"/>
  <c r="R173" i="23"/>
  <c r="Q173" i="23"/>
  <c r="P173" i="23"/>
  <c r="O173" i="23"/>
  <c r="N173" i="23"/>
  <c r="J173" i="23"/>
  <c r="I173" i="23"/>
  <c r="G173" i="23"/>
  <c r="R172" i="23"/>
  <c r="Q172" i="23"/>
  <c r="P172" i="23"/>
  <c r="P170" i="23" s="1"/>
  <c r="O172" i="23"/>
  <c r="N172" i="23"/>
  <c r="M172" i="23"/>
  <c r="L172" i="23"/>
  <c r="I172" i="23"/>
  <c r="H172" i="23"/>
  <c r="R171" i="23"/>
  <c r="Q171" i="23"/>
  <c r="Q170" i="23" s="1"/>
  <c r="P171" i="23"/>
  <c r="O171" i="23"/>
  <c r="O170" i="23" s="1"/>
  <c r="N171" i="23"/>
  <c r="M171" i="23"/>
  <c r="L171" i="23"/>
  <c r="K171" i="23"/>
  <c r="J171" i="23"/>
  <c r="I171" i="23"/>
  <c r="I170" i="23" s="1"/>
  <c r="H171" i="23"/>
  <c r="G171" i="23"/>
  <c r="R163" i="23"/>
  <c r="Q163" i="23"/>
  <c r="P163" i="23"/>
  <c r="O163" i="23"/>
  <c r="N163" i="23"/>
  <c r="M163" i="23"/>
  <c r="L163" i="23"/>
  <c r="K163" i="23"/>
  <c r="J163" i="23"/>
  <c r="I163" i="23"/>
  <c r="H163" i="23"/>
  <c r="G163" i="23"/>
  <c r="R162" i="23"/>
  <c r="Q162" i="23"/>
  <c r="P162" i="23"/>
  <c r="O162" i="23"/>
  <c r="N162" i="23"/>
  <c r="M162" i="23"/>
  <c r="L162" i="23"/>
  <c r="K162" i="23"/>
  <c r="J162" i="23"/>
  <c r="I162" i="23"/>
  <c r="G162" i="23"/>
  <c r="R161" i="23"/>
  <c r="Q161" i="23"/>
  <c r="P161" i="23"/>
  <c r="O161" i="23"/>
  <c r="N161" i="23"/>
  <c r="M161" i="23"/>
  <c r="L161" i="23"/>
  <c r="J161" i="23"/>
  <c r="I161" i="23"/>
  <c r="H161" i="23"/>
  <c r="G161" i="23"/>
  <c r="R160" i="23"/>
  <c r="Q160" i="23"/>
  <c r="P160" i="23"/>
  <c r="O160" i="23"/>
  <c r="N160" i="23"/>
  <c r="M160" i="23"/>
  <c r="L160" i="23"/>
  <c r="K160" i="23"/>
  <c r="J160" i="23"/>
  <c r="I160" i="23"/>
  <c r="H160" i="23"/>
  <c r="G160" i="23"/>
  <c r="F152" i="23"/>
  <c r="G151" i="23"/>
  <c r="G150" i="23"/>
  <c r="F150" i="23" s="1"/>
  <c r="F149" i="23"/>
  <c r="R148" i="23"/>
  <c r="Q148" i="23"/>
  <c r="P148" i="23"/>
  <c r="O148" i="23"/>
  <c r="N148" i="23"/>
  <c r="M148" i="23"/>
  <c r="L148" i="23"/>
  <c r="K148" i="23"/>
  <c r="J148" i="23"/>
  <c r="I148" i="23"/>
  <c r="H148" i="23"/>
  <c r="R141" i="23"/>
  <c r="Q141" i="23"/>
  <c r="P141" i="23"/>
  <c r="O141" i="23"/>
  <c r="N141" i="23"/>
  <c r="R140" i="23"/>
  <c r="Q140" i="23"/>
  <c r="P140" i="23"/>
  <c r="O140" i="23"/>
  <c r="N140" i="23"/>
  <c r="R139" i="23"/>
  <c r="Q139" i="23"/>
  <c r="P139" i="23"/>
  <c r="O139" i="23"/>
  <c r="N139" i="23"/>
  <c r="M139" i="23"/>
  <c r="L139" i="23"/>
  <c r="I139" i="23"/>
  <c r="H139" i="23"/>
  <c r="R138" i="23"/>
  <c r="Q138" i="23"/>
  <c r="P138" i="23"/>
  <c r="O138" i="23"/>
  <c r="N138" i="23"/>
  <c r="F136" i="23"/>
  <c r="F163" i="23" s="1"/>
  <c r="H135" i="23"/>
  <c r="H162" i="23" s="1"/>
  <c r="K134" i="23"/>
  <c r="K172" i="23" s="1"/>
  <c r="F133" i="23"/>
  <c r="F160" i="23" s="1"/>
  <c r="R132" i="23"/>
  <c r="R159" i="23" s="1"/>
  <c r="Q132" i="23"/>
  <c r="Q159" i="23" s="1"/>
  <c r="P132" i="23"/>
  <c r="P159" i="23" s="1"/>
  <c r="O132" i="23"/>
  <c r="O159" i="23" s="1"/>
  <c r="N132" i="23"/>
  <c r="N159" i="23" s="1"/>
  <c r="M132" i="23"/>
  <c r="M159" i="23" s="1"/>
  <c r="L132" i="23"/>
  <c r="L159" i="23" s="1"/>
  <c r="J132" i="23"/>
  <c r="J159" i="23" s="1"/>
  <c r="I132" i="23"/>
  <c r="I159" i="23" s="1"/>
  <c r="G132" i="23"/>
  <c r="G159" i="23" s="1"/>
  <c r="R131" i="23"/>
  <c r="Q131" i="23"/>
  <c r="P131" i="23"/>
  <c r="O131" i="23"/>
  <c r="N131" i="23"/>
  <c r="R130" i="23"/>
  <c r="Q130" i="23"/>
  <c r="P130" i="23"/>
  <c r="O130" i="23"/>
  <c r="N130" i="23"/>
  <c r="R129" i="23"/>
  <c r="Q129" i="23"/>
  <c r="P129" i="23"/>
  <c r="O129" i="23"/>
  <c r="N129" i="23"/>
  <c r="M129" i="23"/>
  <c r="L129" i="23"/>
  <c r="J129" i="23"/>
  <c r="I129" i="23"/>
  <c r="H129" i="23"/>
  <c r="R128" i="23"/>
  <c r="Q128" i="23"/>
  <c r="P128" i="23"/>
  <c r="O128" i="23"/>
  <c r="N128" i="23"/>
  <c r="M126" i="23"/>
  <c r="M184" i="23" s="1"/>
  <c r="L126" i="23"/>
  <c r="L184" i="23" s="1"/>
  <c r="K126" i="23"/>
  <c r="K184" i="23" s="1"/>
  <c r="J126" i="23"/>
  <c r="J184" i="23" s="1"/>
  <c r="I126" i="23"/>
  <c r="I184" i="23" s="1"/>
  <c r="H126" i="23"/>
  <c r="H184" i="23" s="1"/>
  <c r="G126" i="23"/>
  <c r="G184" i="23" s="1"/>
  <c r="M125" i="23"/>
  <c r="M183" i="23" s="1"/>
  <c r="L125" i="23"/>
  <c r="K125" i="23"/>
  <c r="K183" i="23" s="1"/>
  <c r="J125" i="23"/>
  <c r="I125" i="23"/>
  <c r="I183" i="23" s="1"/>
  <c r="H125" i="23"/>
  <c r="H183" i="23" s="1"/>
  <c r="G125" i="23"/>
  <c r="G183" i="23" s="1"/>
  <c r="K124" i="23"/>
  <c r="M123" i="23"/>
  <c r="M181" i="23" s="1"/>
  <c r="L123" i="23"/>
  <c r="L122" i="23" s="1"/>
  <c r="K123" i="23"/>
  <c r="K181" i="23" s="1"/>
  <c r="J123" i="23"/>
  <c r="J181" i="23" s="1"/>
  <c r="I123" i="23"/>
  <c r="I181" i="23" s="1"/>
  <c r="H123" i="23"/>
  <c r="G123" i="23"/>
  <c r="G181" i="23" s="1"/>
  <c r="R122" i="23"/>
  <c r="Q122" i="23"/>
  <c r="P122" i="23"/>
  <c r="O122" i="23"/>
  <c r="N122" i="23"/>
  <c r="M116" i="23"/>
  <c r="M189" i="23" s="1"/>
  <c r="L116" i="23"/>
  <c r="L189" i="23" s="1"/>
  <c r="K116" i="23"/>
  <c r="K189" i="23" s="1"/>
  <c r="J116" i="23"/>
  <c r="I116" i="23"/>
  <c r="I189" i="23" s="1"/>
  <c r="H116" i="23"/>
  <c r="H189" i="23" s="1"/>
  <c r="G116" i="23"/>
  <c r="G189" i="23" s="1"/>
  <c r="M115" i="23"/>
  <c r="M188" i="23" s="1"/>
  <c r="L115" i="23"/>
  <c r="L188" i="23" s="1"/>
  <c r="K115" i="23"/>
  <c r="K188" i="23" s="1"/>
  <c r="J115" i="23"/>
  <c r="J188" i="23" s="1"/>
  <c r="I115" i="23"/>
  <c r="I188" i="23" s="1"/>
  <c r="H115" i="23"/>
  <c r="H188" i="23" s="1"/>
  <c r="G115" i="23"/>
  <c r="G188" i="23" s="1"/>
  <c r="K114" i="23"/>
  <c r="K187" i="23" s="1"/>
  <c r="F187" i="23" s="1"/>
  <c r="M113" i="23"/>
  <c r="M186" i="23" s="1"/>
  <c r="L113" i="23"/>
  <c r="L186" i="23" s="1"/>
  <c r="K113" i="23"/>
  <c r="K186" i="23" s="1"/>
  <c r="J113" i="23"/>
  <c r="J186" i="23" s="1"/>
  <c r="I113" i="23"/>
  <c r="I186" i="23" s="1"/>
  <c r="H113" i="23"/>
  <c r="H186" i="23" s="1"/>
  <c r="G113" i="23"/>
  <c r="G138" i="23" s="1"/>
  <c r="R112" i="23"/>
  <c r="Q112" i="23"/>
  <c r="P112" i="23"/>
  <c r="O112" i="23"/>
  <c r="N112" i="23"/>
  <c r="F111" i="23"/>
  <c r="I110" i="23"/>
  <c r="I178" i="23" s="1"/>
  <c r="H110" i="23"/>
  <c r="H178" i="23" s="1"/>
  <c r="G110" i="23"/>
  <c r="G140" i="23" s="1"/>
  <c r="F109" i="23"/>
  <c r="F108" i="23"/>
  <c r="R107" i="23"/>
  <c r="Q107" i="23"/>
  <c r="P107" i="23"/>
  <c r="O107" i="23"/>
  <c r="N107" i="23"/>
  <c r="M107" i="23"/>
  <c r="L107" i="23"/>
  <c r="K107" i="23"/>
  <c r="J107" i="23"/>
  <c r="G107" i="23"/>
  <c r="F106" i="23"/>
  <c r="M105" i="23"/>
  <c r="V105" i="23" s="1"/>
  <c r="L105" i="23"/>
  <c r="L102" i="23" s="1"/>
  <c r="K105" i="23"/>
  <c r="H105" i="23"/>
  <c r="H102" i="23" s="1"/>
  <c r="G104" i="23"/>
  <c r="G172" i="23" s="1"/>
  <c r="F103" i="23"/>
  <c r="R102" i="23"/>
  <c r="Q102" i="23"/>
  <c r="P102" i="23"/>
  <c r="O102" i="23"/>
  <c r="N102" i="23"/>
  <c r="J102" i="23"/>
  <c r="I102" i="23"/>
  <c r="F101" i="23"/>
  <c r="F100" i="23"/>
  <c r="F99" i="23"/>
  <c r="F98" i="23"/>
  <c r="R97" i="23"/>
  <c r="Q97" i="23"/>
  <c r="P97" i="23"/>
  <c r="O97" i="23"/>
  <c r="N97" i="23"/>
  <c r="M97" i="23"/>
  <c r="L97" i="23"/>
  <c r="K97" i="23"/>
  <c r="J97" i="23"/>
  <c r="I97" i="23"/>
  <c r="H97" i="23"/>
  <c r="G97" i="23"/>
  <c r="F96" i="23"/>
  <c r="F95" i="23"/>
  <c r="F94" i="23"/>
  <c r="F93" i="23"/>
  <c r="R92" i="23"/>
  <c r="Q92" i="23"/>
  <c r="P92" i="23"/>
  <c r="O92" i="23"/>
  <c r="N92" i="23"/>
  <c r="M92" i="23"/>
  <c r="L92" i="23"/>
  <c r="K92" i="23"/>
  <c r="J92" i="23"/>
  <c r="I92" i="23"/>
  <c r="H92" i="23"/>
  <c r="G92" i="23"/>
  <c r="R91" i="23"/>
  <c r="Q91" i="23"/>
  <c r="P91" i="23"/>
  <c r="O91" i="23"/>
  <c r="N91" i="23"/>
  <c r="M91" i="23"/>
  <c r="L91" i="23"/>
  <c r="K91" i="23"/>
  <c r="J91" i="23"/>
  <c r="I91" i="23"/>
  <c r="H91" i="23"/>
  <c r="G91" i="23"/>
  <c r="R90" i="23"/>
  <c r="Q90" i="23"/>
  <c r="P90" i="23"/>
  <c r="O90" i="23"/>
  <c r="N90" i="23"/>
  <c r="M90" i="23"/>
  <c r="L90" i="23"/>
  <c r="K90" i="23"/>
  <c r="J90" i="23"/>
  <c r="I90" i="23"/>
  <c r="G90" i="23"/>
  <c r="R89" i="23"/>
  <c r="Q89" i="23"/>
  <c r="P89" i="23"/>
  <c r="O89" i="23"/>
  <c r="N89" i="23"/>
  <c r="M89" i="23"/>
  <c r="L89" i="23"/>
  <c r="J89" i="23"/>
  <c r="I89" i="23"/>
  <c r="H89" i="23"/>
  <c r="G89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6" i="23"/>
  <c r="F85" i="23"/>
  <c r="K84" i="23"/>
  <c r="F83" i="23"/>
  <c r="R82" i="23"/>
  <c r="Q82" i="23"/>
  <c r="P82" i="23"/>
  <c r="O82" i="23"/>
  <c r="N82" i="23"/>
  <c r="M82" i="23"/>
  <c r="L82" i="23"/>
  <c r="J82" i="23"/>
  <c r="I82" i="23"/>
  <c r="H82" i="23"/>
  <c r="G82" i="23"/>
  <c r="F81" i="23"/>
  <c r="H80" i="23"/>
  <c r="F80" i="23" s="1"/>
  <c r="F79" i="23"/>
  <c r="F78" i="23"/>
  <c r="R77" i="23"/>
  <c r="Q77" i="23"/>
  <c r="P77" i="23"/>
  <c r="O77" i="23"/>
  <c r="N77" i="23"/>
  <c r="M77" i="23"/>
  <c r="L77" i="23"/>
  <c r="K77" i="23"/>
  <c r="J77" i="23"/>
  <c r="I77" i="23"/>
  <c r="G77" i="23"/>
  <c r="R76" i="23"/>
  <c r="Q76" i="23"/>
  <c r="P76" i="23"/>
  <c r="O76" i="23"/>
  <c r="N76" i="23"/>
  <c r="M76" i="23"/>
  <c r="L76" i="23"/>
  <c r="K76" i="23"/>
  <c r="J76" i="23"/>
  <c r="I76" i="23"/>
  <c r="H76" i="23"/>
  <c r="G76" i="23"/>
  <c r="R75" i="23"/>
  <c r="Q75" i="23"/>
  <c r="P75" i="23"/>
  <c r="O75" i="23"/>
  <c r="N75" i="23"/>
  <c r="M75" i="23"/>
  <c r="J75" i="23"/>
  <c r="I75" i="23"/>
  <c r="G75" i="23"/>
  <c r="R74" i="23"/>
  <c r="Q74" i="23"/>
  <c r="P74" i="23"/>
  <c r="O74" i="23"/>
  <c r="N74" i="23"/>
  <c r="M74" i="23"/>
  <c r="L74" i="23"/>
  <c r="K74" i="23"/>
  <c r="I74" i="23"/>
  <c r="H74" i="23"/>
  <c r="G74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1" i="23"/>
  <c r="F70" i="23"/>
  <c r="F69" i="23"/>
  <c r="F67" i="23" s="1"/>
  <c r="F68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6" i="23"/>
  <c r="F65" i="23"/>
  <c r="F64" i="23"/>
  <c r="F63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1" i="23"/>
  <c r="L60" i="23"/>
  <c r="L140" i="23" s="1"/>
  <c r="K60" i="23"/>
  <c r="H60" i="23"/>
  <c r="H57" i="23" s="1"/>
  <c r="J59" i="23"/>
  <c r="J172" i="23" s="1"/>
  <c r="F59" i="23"/>
  <c r="F58" i="23"/>
  <c r="R57" i="23"/>
  <c r="Q57" i="23"/>
  <c r="P57" i="23"/>
  <c r="O57" i="23"/>
  <c r="N57" i="23"/>
  <c r="M57" i="23"/>
  <c r="L57" i="23"/>
  <c r="K57" i="23"/>
  <c r="I57" i="23"/>
  <c r="G57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R52" i="23"/>
  <c r="Q52" i="23"/>
  <c r="Q51" i="23" s="1"/>
  <c r="P52" i="23"/>
  <c r="P51" i="23" s="1"/>
  <c r="O52" i="23"/>
  <c r="N52" i="23"/>
  <c r="M52" i="23"/>
  <c r="M51" i="23" s="1"/>
  <c r="L52" i="23"/>
  <c r="L51" i="23" s="1"/>
  <c r="K52" i="23"/>
  <c r="J52" i="23"/>
  <c r="I52" i="23"/>
  <c r="H52" i="23"/>
  <c r="G52" i="23"/>
  <c r="H51" i="23"/>
  <c r="F50" i="23"/>
  <c r="F49" i="23"/>
  <c r="F48" i="23"/>
  <c r="F47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R43" i="23"/>
  <c r="Q43" i="23"/>
  <c r="P43" i="23"/>
  <c r="O43" i="23"/>
  <c r="N43" i="23"/>
  <c r="J43" i="23"/>
  <c r="I43" i="23"/>
  <c r="G43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R41" i="23"/>
  <c r="Q41" i="23"/>
  <c r="P41" i="23"/>
  <c r="O41" i="23"/>
  <c r="N41" i="23"/>
  <c r="N40" i="23" s="1"/>
  <c r="M41" i="23"/>
  <c r="L41" i="23"/>
  <c r="K41" i="23"/>
  <c r="J41" i="23"/>
  <c r="I41" i="23"/>
  <c r="H41" i="23"/>
  <c r="G41" i="23"/>
  <c r="R40" i="23"/>
  <c r="O40" i="23"/>
  <c r="F39" i="23"/>
  <c r="K38" i="23"/>
  <c r="H38" i="23"/>
  <c r="H35" i="23" s="1"/>
  <c r="F37" i="23"/>
  <c r="F36" i="23"/>
  <c r="R35" i="23"/>
  <c r="Q35" i="23"/>
  <c r="P35" i="23"/>
  <c r="O35" i="23"/>
  <c r="N35" i="23"/>
  <c r="M35" i="23"/>
  <c r="L35" i="23"/>
  <c r="K35" i="23"/>
  <c r="J35" i="23"/>
  <c r="I35" i="23"/>
  <c r="G35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R33" i="23"/>
  <c r="Q33" i="23"/>
  <c r="P33" i="23"/>
  <c r="O33" i="23"/>
  <c r="N33" i="23"/>
  <c r="J33" i="23"/>
  <c r="I33" i="23"/>
  <c r="G33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R31" i="23"/>
  <c r="Q31" i="23"/>
  <c r="P31" i="23"/>
  <c r="O31" i="23"/>
  <c r="O30" i="23" s="1"/>
  <c r="N31" i="23"/>
  <c r="M31" i="23"/>
  <c r="L31" i="23"/>
  <c r="K31" i="23"/>
  <c r="J31" i="23"/>
  <c r="I31" i="23"/>
  <c r="H31" i="23"/>
  <c r="G31" i="23"/>
  <c r="F29" i="23"/>
  <c r="F28" i="23"/>
  <c r="F27" i="23"/>
  <c r="F26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4" i="23"/>
  <c r="M23" i="23"/>
  <c r="L23" i="23"/>
  <c r="L173" i="23" s="1"/>
  <c r="K23" i="23"/>
  <c r="H23" i="23"/>
  <c r="H173" i="23" s="1"/>
  <c r="F22" i="23"/>
  <c r="F21" i="23"/>
  <c r="R20" i="23"/>
  <c r="Q20" i="23"/>
  <c r="P20" i="23"/>
  <c r="O20" i="23"/>
  <c r="N20" i="23"/>
  <c r="M20" i="23"/>
  <c r="J20" i="23"/>
  <c r="I20" i="23"/>
  <c r="G20" i="23"/>
  <c r="F19" i="23"/>
  <c r="K18" i="23"/>
  <c r="F18" i="23" s="1"/>
  <c r="F17" i="23"/>
  <c r="F16" i="23"/>
  <c r="R15" i="23"/>
  <c r="Q15" i="23"/>
  <c r="P15" i="23"/>
  <c r="O15" i="23"/>
  <c r="N15" i="23"/>
  <c r="M15" i="23"/>
  <c r="L15" i="23"/>
  <c r="J15" i="23"/>
  <c r="I15" i="23"/>
  <c r="H15" i="23"/>
  <c r="G15" i="23"/>
  <c r="F14" i="23"/>
  <c r="K13" i="23"/>
  <c r="F13" i="23"/>
  <c r="F12" i="23"/>
  <c r="F11" i="23"/>
  <c r="R10" i="23"/>
  <c r="Q10" i="23"/>
  <c r="P10" i="23"/>
  <c r="O10" i="23"/>
  <c r="N10" i="23"/>
  <c r="M10" i="23"/>
  <c r="L10" i="23"/>
  <c r="J10" i="23"/>
  <c r="I10" i="23"/>
  <c r="H10" i="23"/>
  <c r="G10" i="23"/>
  <c r="K33" i="23" l="1"/>
  <c r="K20" i="23"/>
  <c r="I144" i="23"/>
  <c r="I155" i="23" s="1"/>
  <c r="K182" i="23"/>
  <c r="L87" i="23"/>
  <c r="L183" i="23"/>
  <c r="F73" i="23"/>
  <c r="O72" i="23"/>
  <c r="K132" i="23"/>
  <c r="K159" i="23" s="1"/>
  <c r="P137" i="23"/>
  <c r="J175" i="23"/>
  <c r="N175" i="23"/>
  <c r="R175" i="23"/>
  <c r="R137" i="23"/>
  <c r="M144" i="23"/>
  <c r="M72" i="23"/>
  <c r="Q72" i="23"/>
  <c r="F88" i="23"/>
  <c r="O87" i="23"/>
  <c r="Q144" i="23"/>
  <c r="Q127" i="23"/>
  <c r="M175" i="23"/>
  <c r="Q175" i="23"/>
  <c r="F46" i="23"/>
  <c r="F62" i="23"/>
  <c r="I72" i="23"/>
  <c r="F97" i="23"/>
  <c r="L128" i="23"/>
  <c r="K15" i="23"/>
  <c r="F15" i="23"/>
  <c r="L20" i="23"/>
  <c r="L144" i="23"/>
  <c r="P144" i="23"/>
  <c r="P155" i="23" s="1"/>
  <c r="P145" i="23"/>
  <c r="P146" i="23"/>
  <c r="I51" i="23"/>
  <c r="F172" i="23"/>
  <c r="M140" i="23"/>
  <c r="N137" i="23"/>
  <c r="G148" i="23"/>
  <c r="H185" i="23"/>
  <c r="H128" i="23"/>
  <c r="O127" i="23"/>
  <c r="F176" i="23"/>
  <c r="J30" i="23"/>
  <c r="N30" i="23"/>
  <c r="R30" i="23"/>
  <c r="J40" i="23"/>
  <c r="N143" i="23"/>
  <c r="N154" i="23" s="1"/>
  <c r="R143" i="23"/>
  <c r="R165" i="23" s="1"/>
  <c r="N144" i="23"/>
  <c r="N155" i="23" s="1"/>
  <c r="R144" i="23"/>
  <c r="R166" i="23" s="1"/>
  <c r="N146" i="23"/>
  <c r="R146" i="23"/>
  <c r="R168" i="23" s="1"/>
  <c r="F54" i="23"/>
  <c r="F76" i="23"/>
  <c r="H77" i="23"/>
  <c r="P87" i="23"/>
  <c r="F105" i="23"/>
  <c r="G112" i="23"/>
  <c r="I185" i="23"/>
  <c r="M185" i="23"/>
  <c r="H132" i="23"/>
  <c r="H159" i="23" s="1"/>
  <c r="Q137" i="23"/>
  <c r="F179" i="23"/>
  <c r="H90" i="23"/>
  <c r="K43" i="23"/>
  <c r="K185" i="23"/>
  <c r="F10" i="23"/>
  <c r="F32" i="23"/>
  <c r="F34" i="23"/>
  <c r="P30" i="23"/>
  <c r="F38" i="23"/>
  <c r="F35" i="23" s="1"/>
  <c r="G143" i="23"/>
  <c r="G165" i="23" s="1"/>
  <c r="O143" i="23"/>
  <c r="L43" i="23"/>
  <c r="L145" i="23" s="1"/>
  <c r="L167" i="23" s="1"/>
  <c r="Q145" i="23"/>
  <c r="Q167" i="23" s="1"/>
  <c r="F53" i="23"/>
  <c r="P72" i="23"/>
  <c r="F77" i="23"/>
  <c r="M87" i="23"/>
  <c r="Q87" i="23"/>
  <c r="K112" i="23"/>
  <c r="L185" i="23"/>
  <c r="K129" i="23"/>
  <c r="J140" i="23"/>
  <c r="J145" i="23" s="1"/>
  <c r="P127" i="23"/>
  <c r="N127" i="23"/>
  <c r="R127" i="23"/>
  <c r="F134" i="23"/>
  <c r="F161" i="23" s="1"/>
  <c r="L170" i="23"/>
  <c r="L175" i="23"/>
  <c r="P175" i="23"/>
  <c r="K175" i="23"/>
  <c r="O175" i="23"/>
  <c r="P180" i="23"/>
  <c r="N185" i="23"/>
  <c r="R185" i="23"/>
  <c r="Q185" i="23"/>
  <c r="O137" i="23"/>
  <c r="I87" i="23"/>
  <c r="F23" i="23"/>
  <c r="F20" i="23" s="1"/>
  <c r="G30" i="23"/>
  <c r="K30" i="23"/>
  <c r="O145" i="23"/>
  <c r="O167" i="23" s="1"/>
  <c r="F44" i="23"/>
  <c r="O146" i="23"/>
  <c r="O157" i="23" s="1"/>
  <c r="F55" i="23"/>
  <c r="J74" i="23"/>
  <c r="J72" i="23" s="1"/>
  <c r="N72" i="23"/>
  <c r="R72" i="23"/>
  <c r="J87" i="23"/>
  <c r="N87" i="23"/>
  <c r="R87" i="23"/>
  <c r="F91" i="23"/>
  <c r="F92" i="23"/>
  <c r="M102" i="23"/>
  <c r="F113" i="23"/>
  <c r="F114" i="23"/>
  <c r="H122" i="23"/>
  <c r="H138" i="23"/>
  <c r="H143" i="23" s="1"/>
  <c r="L138" i="23"/>
  <c r="O180" i="23"/>
  <c r="N180" i="23"/>
  <c r="R180" i="23"/>
  <c r="O185" i="23"/>
  <c r="M173" i="23"/>
  <c r="M170" i="23" s="1"/>
  <c r="M43" i="23"/>
  <c r="M145" i="23" s="1"/>
  <c r="P40" i="23"/>
  <c r="H43" i="23"/>
  <c r="H40" i="23" s="1"/>
  <c r="K173" i="23"/>
  <c r="F173" i="23" s="1"/>
  <c r="K10" i="23"/>
  <c r="F25" i="23"/>
  <c r="I40" i="23"/>
  <c r="I166" i="23"/>
  <c r="M166" i="23"/>
  <c r="M155" i="23"/>
  <c r="H20" i="23"/>
  <c r="I30" i="23"/>
  <c r="Q30" i="23"/>
  <c r="H33" i="23"/>
  <c r="H30" i="23" s="1"/>
  <c r="L33" i="23"/>
  <c r="L30" i="23" s="1"/>
  <c r="F41" i="23"/>
  <c r="N165" i="23"/>
  <c r="R154" i="23"/>
  <c r="N166" i="23"/>
  <c r="R155" i="23"/>
  <c r="N168" i="23"/>
  <c r="N157" i="23"/>
  <c r="F52" i="23"/>
  <c r="G51" i="23"/>
  <c r="K51" i="23"/>
  <c r="O51" i="23"/>
  <c r="J51" i="23"/>
  <c r="N51" i="23"/>
  <c r="R51" i="23"/>
  <c r="H75" i="23"/>
  <c r="F60" i="23"/>
  <c r="F57" i="23" s="1"/>
  <c r="I180" i="23"/>
  <c r="M180" i="23"/>
  <c r="G170" i="23"/>
  <c r="F31" i="23"/>
  <c r="O165" i="23"/>
  <c r="O154" i="23"/>
  <c r="G145" i="23"/>
  <c r="P167" i="23"/>
  <c r="P156" i="23"/>
  <c r="K140" i="23"/>
  <c r="K145" i="23" s="1"/>
  <c r="K75" i="23"/>
  <c r="K72" i="23" s="1"/>
  <c r="H170" i="23"/>
  <c r="F42" i="23"/>
  <c r="H144" i="23"/>
  <c r="P157" i="23"/>
  <c r="P168" i="23"/>
  <c r="M33" i="23"/>
  <c r="M30" i="23" s="1"/>
  <c r="L166" i="23"/>
  <c r="L155" i="23"/>
  <c r="G40" i="23"/>
  <c r="Q143" i="23"/>
  <c r="Q40" i="23"/>
  <c r="Q166" i="23"/>
  <c r="Q155" i="23"/>
  <c r="K89" i="23"/>
  <c r="F89" i="23" s="1"/>
  <c r="H107" i="23"/>
  <c r="P143" i="23"/>
  <c r="O144" i="23"/>
  <c r="N145" i="23"/>
  <c r="R145" i="23"/>
  <c r="R142" i="23" s="1"/>
  <c r="R164" i="23" s="1"/>
  <c r="Q146" i="23"/>
  <c r="J57" i="23"/>
  <c r="G72" i="23"/>
  <c r="L75" i="23"/>
  <c r="L72" i="23" s="1"/>
  <c r="F84" i="23"/>
  <c r="F82" i="23" s="1"/>
  <c r="G102" i="23"/>
  <c r="K102" i="23"/>
  <c r="I107" i="23"/>
  <c r="F110" i="23"/>
  <c r="F107" i="23" s="1"/>
  <c r="I112" i="23"/>
  <c r="M112" i="23"/>
  <c r="F115" i="23"/>
  <c r="F116" i="23"/>
  <c r="J189" i="23"/>
  <c r="F189" i="23" s="1"/>
  <c r="J141" i="23"/>
  <c r="J146" i="23" s="1"/>
  <c r="J122" i="23"/>
  <c r="F184" i="23"/>
  <c r="J128" i="23"/>
  <c r="H130" i="23"/>
  <c r="L130" i="23"/>
  <c r="G131" i="23"/>
  <c r="K131" i="23"/>
  <c r="F135" i="23"/>
  <c r="F162" i="23" s="1"/>
  <c r="J138" i="23"/>
  <c r="H140" i="23"/>
  <c r="I141" i="23"/>
  <c r="I146" i="23" s="1"/>
  <c r="K161" i="23"/>
  <c r="F171" i="23"/>
  <c r="J170" i="23"/>
  <c r="N170" i="23"/>
  <c r="R170" i="23"/>
  <c r="I175" i="23"/>
  <c r="H181" i="23"/>
  <c r="H180" i="23" s="1"/>
  <c r="J183" i="23"/>
  <c r="F183" i="23" s="1"/>
  <c r="G186" i="23"/>
  <c r="G87" i="23"/>
  <c r="F104" i="23"/>
  <c r="F102" i="23" s="1"/>
  <c r="J112" i="23"/>
  <c r="F188" i="23"/>
  <c r="G122" i="23"/>
  <c r="K122" i="23"/>
  <c r="F123" i="23"/>
  <c r="F124" i="23"/>
  <c r="G128" i="23"/>
  <c r="K128" i="23"/>
  <c r="I130" i="23"/>
  <c r="M130" i="23"/>
  <c r="H131" i="23"/>
  <c r="H127" i="23" s="1"/>
  <c r="L131" i="23"/>
  <c r="K138" i="23"/>
  <c r="J139" i="23"/>
  <c r="J144" i="23" s="1"/>
  <c r="I140" i="23"/>
  <c r="I145" i="23" s="1"/>
  <c r="K141" i="23"/>
  <c r="K146" i="23" s="1"/>
  <c r="F151" i="23"/>
  <c r="F148" i="23" s="1"/>
  <c r="L181" i="23"/>
  <c r="G180" i="23"/>
  <c r="K180" i="23"/>
  <c r="G129" i="23"/>
  <c r="F129" i="23" s="1"/>
  <c r="J130" i="23"/>
  <c r="I131" i="23"/>
  <c r="M131" i="23"/>
  <c r="G139" i="23"/>
  <c r="G144" i="23" s="1"/>
  <c r="K139" i="23"/>
  <c r="K144" i="23" s="1"/>
  <c r="G141" i="23"/>
  <c r="L141" i="23"/>
  <c r="F174" i="23"/>
  <c r="G178" i="23"/>
  <c r="K82" i="23"/>
  <c r="H112" i="23"/>
  <c r="L112" i="23"/>
  <c r="I122" i="23"/>
  <c r="M122" i="23"/>
  <c r="F125" i="23"/>
  <c r="F126" i="23"/>
  <c r="I128" i="23"/>
  <c r="M128" i="23"/>
  <c r="G130" i="23"/>
  <c r="K130" i="23"/>
  <c r="J131" i="23"/>
  <c r="I138" i="23"/>
  <c r="M138" i="23"/>
  <c r="H141" i="23"/>
  <c r="H146" i="23" s="1"/>
  <c r="M141" i="23"/>
  <c r="F177" i="23"/>
  <c r="H175" i="23"/>
  <c r="F182" i="23"/>
  <c r="J185" i="23" l="1"/>
  <c r="L127" i="23"/>
  <c r="L156" i="23"/>
  <c r="F51" i="23"/>
  <c r="L137" i="23"/>
  <c r="L180" i="23"/>
  <c r="M143" i="23"/>
  <c r="L146" i="23"/>
  <c r="L157" i="23" s="1"/>
  <c r="M146" i="23"/>
  <c r="L40" i="23"/>
  <c r="L143" i="23"/>
  <c r="L165" i="23" s="1"/>
  <c r="M40" i="23"/>
  <c r="Q156" i="23"/>
  <c r="R157" i="23"/>
  <c r="O156" i="23"/>
  <c r="P166" i="23"/>
  <c r="F140" i="23"/>
  <c r="K170" i="23"/>
  <c r="F43" i="23"/>
  <c r="F40" i="23" s="1"/>
  <c r="M127" i="23"/>
  <c r="K137" i="23"/>
  <c r="F181" i="23"/>
  <c r="K127" i="23"/>
  <c r="F122" i="23"/>
  <c r="O168" i="23"/>
  <c r="G154" i="23"/>
  <c r="H137" i="23"/>
  <c r="F90" i="23"/>
  <c r="F87" i="23" s="1"/>
  <c r="H87" i="23"/>
  <c r="I137" i="23"/>
  <c r="F141" i="23"/>
  <c r="J180" i="23"/>
  <c r="J137" i="23"/>
  <c r="F112" i="23"/>
  <c r="K40" i="23"/>
  <c r="F74" i="23"/>
  <c r="M157" i="23"/>
  <c r="M168" i="23"/>
  <c r="K155" i="23"/>
  <c r="K166" i="23"/>
  <c r="K168" i="23"/>
  <c r="K157" i="23"/>
  <c r="H168" i="23"/>
  <c r="H157" i="23"/>
  <c r="I167" i="23"/>
  <c r="I156" i="23"/>
  <c r="I157" i="23"/>
  <c r="I168" i="23"/>
  <c r="K167" i="23"/>
  <c r="K156" i="23"/>
  <c r="L168" i="23"/>
  <c r="J155" i="23"/>
  <c r="J166" i="23"/>
  <c r="F131" i="23"/>
  <c r="I127" i="23"/>
  <c r="F186" i="23"/>
  <c r="F185" i="23" s="1"/>
  <c r="G185" i="23"/>
  <c r="J156" i="23"/>
  <c r="J167" i="23"/>
  <c r="P154" i="23"/>
  <c r="P165" i="23"/>
  <c r="P142" i="23"/>
  <c r="P164" i="23" s="1"/>
  <c r="G156" i="23"/>
  <c r="G167" i="23"/>
  <c r="K143" i="23"/>
  <c r="F139" i="23"/>
  <c r="F128" i="23"/>
  <c r="G127" i="23"/>
  <c r="F132" i="23"/>
  <c r="F159" i="23" s="1"/>
  <c r="O155" i="23"/>
  <c r="O166" i="23"/>
  <c r="L142" i="23"/>
  <c r="L164" i="23" s="1"/>
  <c r="Q142" i="23"/>
  <c r="Q164" i="23" s="1"/>
  <c r="Q154" i="23"/>
  <c r="Q165" i="23"/>
  <c r="F33" i="23"/>
  <c r="F30" i="23" s="1"/>
  <c r="H166" i="23"/>
  <c r="H155" i="23"/>
  <c r="O142" i="23"/>
  <c r="O164" i="23" s="1"/>
  <c r="G137" i="23"/>
  <c r="J143" i="23"/>
  <c r="M137" i="23"/>
  <c r="F130" i="23"/>
  <c r="J127" i="23"/>
  <c r="R156" i="23"/>
  <c r="R167" i="23"/>
  <c r="H154" i="23"/>
  <c r="H165" i="23"/>
  <c r="F138" i="23"/>
  <c r="H145" i="23"/>
  <c r="H142" i="23" s="1"/>
  <c r="H164" i="23" s="1"/>
  <c r="M156" i="23"/>
  <c r="M167" i="23"/>
  <c r="F170" i="23"/>
  <c r="Q157" i="23"/>
  <c r="Q168" i="23"/>
  <c r="N156" i="23"/>
  <c r="N167" i="23"/>
  <c r="G155" i="23"/>
  <c r="G166" i="23"/>
  <c r="F144" i="23"/>
  <c r="F166" i="23" s="1"/>
  <c r="M142" i="23"/>
  <c r="M164" i="23" s="1"/>
  <c r="M154" i="23"/>
  <c r="M165" i="23"/>
  <c r="G146" i="23"/>
  <c r="H72" i="23"/>
  <c r="F75" i="23"/>
  <c r="J157" i="23"/>
  <c r="J168" i="23"/>
  <c r="N142" i="23"/>
  <c r="N164" i="23" s="1"/>
  <c r="G175" i="23"/>
  <c r="F178" i="23"/>
  <c r="F175" i="23" s="1"/>
  <c r="F180" i="23"/>
  <c r="K87" i="23"/>
  <c r="I143" i="23"/>
  <c r="N153" i="23" l="1"/>
  <c r="R153" i="23"/>
  <c r="L154" i="23"/>
  <c r="P153" i="23"/>
  <c r="O153" i="23"/>
  <c r="F145" i="23"/>
  <c r="F167" i="23" s="1"/>
  <c r="F137" i="23"/>
  <c r="L153" i="23"/>
  <c r="F72" i="23"/>
  <c r="F127" i="23"/>
  <c r="G168" i="23"/>
  <c r="G157" i="23"/>
  <c r="F157" i="23" s="1"/>
  <c r="F146" i="23"/>
  <c r="F168" i="23" s="1"/>
  <c r="M153" i="23"/>
  <c r="F155" i="23"/>
  <c r="H167" i="23"/>
  <c r="H156" i="23"/>
  <c r="H153" i="23" s="1"/>
  <c r="K165" i="23"/>
  <c r="K154" i="23"/>
  <c r="K153" i="23" s="1"/>
  <c r="K142" i="23"/>
  <c r="K164" i="23" s="1"/>
  <c r="I142" i="23"/>
  <c r="I164" i="23" s="1"/>
  <c r="I165" i="23"/>
  <c r="I154" i="23"/>
  <c r="I153" i="23" s="1"/>
  <c r="F143" i="23"/>
  <c r="J165" i="23"/>
  <c r="J154" i="23"/>
  <c r="J153" i="23" s="1"/>
  <c r="J142" i="23"/>
  <c r="J164" i="23" s="1"/>
  <c r="Q153" i="23"/>
  <c r="G142" i="23"/>
  <c r="G164" i="23" s="1"/>
  <c r="G153" i="23" l="1"/>
  <c r="F154" i="23"/>
  <c r="F156" i="23"/>
  <c r="F165" i="23"/>
  <c r="F142" i="23"/>
  <c r="F164" i="23" s="1"/>
  <c r="F153" i="23" l="1"/>
  <c r="AA194" i="23" l="1"/>
  <c r="Z194" i="23"/>
  <c r="Y194" i="23"/>
  <c r="X194" i="23"/>
  <c r="AP194" i="23"/>
  <c r="AA193" i="23"/>
  <c r="Z193" i="23"/>
  <c r="Y193" i="23"/>
  <c r="X193" i="23"/>
  <c r="AP193" i="23"/>
  <c r="AN193" i="23"/>
  <c r="AA192" i="23"/>
  <c r="Z192" i="23"/>
  <c r="Y192" i="23"/>
  <c r="X192" i="23"/>
  <c r="AP192" i="23"/>
  <c r="AO192" i="23"/>
  <c r="AN192" i="23"/>
  <c r="AM192" i="23"/>
  <c r="AL192" i="23"/>
  <c r="AK192" i="23"/>
  <c r="AJ192" i="23"/>
  <c r="AI192" i="23"/>
  <c r="AH192" i="23" s="1"/>
  <c r="T192" i="23" s="1"/>
  <c r="AA191" i="23"/>
  <c r="Z191" i="23"/>
  <c r="Y191" i="23"/>
  <c r="X191" i="23"/>
  <c r="AP191" i="23"/>
  <c r="AA189" i="23"/>
  <c r="Z189" i="23"/>
  <c r="Y189" i="23"/>
  <c r="X189" i="23"/>
  <c r="AP189" i="23"/>
  <c r="AA188" i="23"/>
  <c r="Z188" i="23"/>
  <c r="Y188" i="23"/>
  <c r="X188" i="23"/>
  <c r="AP188" i="23"/>
  <c r="AA187" i="23"/>
  <c r="Z187" i="23"/>
  <c r="Y187" i="23"/>
  <c r="X187" i="23"/>
  <c r="AP187" i="23"/>
  <c r="AO187" i="23"/>
  <c r="AN187" i="23"/>
  <c r="AL187" i="23"/>
  <c r="AK187" i="23"/>
  <c r="AJ187" i="23"/>
  <c r="AI187" i="23"/>
  <c r="AA186" i="23"/>
  <c r="Z186" i="23"/>
  <c r="Y186" i="23"/>
  <c r="X186" i="23"/>
  <c r="AP186" i="23"/>
  <c r="AA184" i="23"/>
  <c r="Z184" i="23"/>
  <c r="Y184" i="23"/>
  <c r="X184" i="23"/>
  <c r="AP184" i="23"/>
  <c r="AA183" i="23"/>
  <c r="Z183" i="23"/>
  <c r="Y183" i="23"/>
  <c r="X183" i="23"/>
  <c r="AP183" i="23"/>
  <c r="AA182" i="23"/>
  <c r="Z182" i="23"/>
  <c r="Y182" i="23"/>
  <c r="X182" i="23"/>
  <c r="AP182" i="23"/>
  <c r="AO182" i="23"/>
  <c r="AN182" i="23"/>
  <c r="AL182" i="23"/>
  <c r="AK182" i="23"/>
  <c r="AJ182" i="23"/>
  <c r="AI182" i="23"/>
  <c r="AA181" i="23"/>
  <c r="Z181" i="23"/>
  <c r="Y181" i="23"/>
  <c r="X181" i="23"/>
  <c r="AP181" i="23"/>
  <c r="AA179" i="23"/>
  <c r="Z179" i="23"/>
  <c r="Y179" i="23"/>
  <c r="X179" i="23"/>
  <c r="AP179" i="23"/>
  <c r="AO179" i="23"/>
  <c r="AN179" i="23"/>
  <c r="AM179" i="23"/>
  <c r="AL179" i="23"/>
  <c r="AK179" i="23"/>
  <c r="AJ179" i="23"/>
  <c r="AI179" i="23"/>
  <c r="AA178" i="23"/>
  <c r="Z178" i="23"/>
  <c r="Y178" i="23"/>
  <c r="X178" i="23"/>
  <c r="AP178" i="23"/>
  <c r="AO178" i="23"/>
  <c r="AN178" i="23"/>
  <c r="AM178" i="23"/>
  <c r="AL178" i="23"/>
  <c r="AA177" i="23"/>
  <c r="Z177" i="23"/>
  <c r="Y177" i="23"/>
  <c r="X177" i="23"/>
  <c r="AP177" i="23"/>
  <c r="AO177" i="23"/>
  <c r="AN177" i="23"/>
  <c r="AM177" i="23"/>
  <c r="AL177" i="23"/>
  <c r="AK177" i="23"/>
  <c r="AJ177" i="23"/>
  <c r="AI177" i="23"/>
  <c r="AA176" i="23"/>
  <c r="Z176" i="23"/>
  <c r="Y176" i="23"/>
  <c r="X176" i="23"/>
  <c r="AP176" i="23"/>
  <c r="AO176" i="23"/>
  <c r="AN176" i="23"/>
  <c r="AM176" i="23"/>
  <c r="AM175" i="23" s="1"/>
  <c r="AL176" i="23"/>
  <c r="AK176" i="23"/>
  <c r="AJ176" i="23"/>
  <c r="AI176" i="23"/>
  <c r="AA174" i="23"/>
  <c r="Z174" i="23"/>
  <c r="Y174" i="23"/>
  <c r="X174" i="23"/>
  <c r="AP174" i="23"/>
  <c r="AO174" i="23"/>
  <c r="AN174" i="23"/>
  <c r="AM174" i="23"/>
  <c r="AL174" i="23"/>
  <c r="AK174" i="23"/>
  <c r="AJ174" i="23"/>
  <c r="AI174" i="23"/>
  <c r="AL173" i="23"/>
  <c r="AK173" i="23"/>
  <c r="AI173" i="23"/>
  <c r="AA172" i="23"/>
  <c r="Z172" i="23"/>
  <c r="Y172" i="23"/>
  <c r="X172" i="23"/>
  <c r="AP172" i="23"/>
  <c r="AO172" i="23"/>
  <c r="AK172" i="23"/>
  <c r="AJ172" i="23"/>
  <c r="AA171" i="23"/>
  <c r="Z171" i="23"/>
  <c r="Y171" i="23"/>
  <c r="X171" i="23"/>
  <c r="AP171" i="23"/>
  <c r="AO171" i="23"/>
  <c r="AN171" i="23"/>
  <c r="AM171" i="23"/>
  <c r="AL171" i="23"/>
  <c r="AK171" i="23"/>
  <c r="AJ171" i="23"/>
  <c r="AI171" i="23"/>
  <c r="AK170" i="23"/>
  <c r="AA163" i="23"/>
  <c r="Z163" i="23"/>
  <c r="Y163" i="23"/>
  <c r="X163" i="23"/>
  <c r="AP163" i="23"/>
  <c r="AO163" i="23"/>
  <c r="AN163" i="23"/>
  <c r="AM163" i="23"/>
  <c r="AL163" i="23"/>
  <c r="AK163" i="23"/>
  <c r="AJ163" i="23"/>
  <c r="AI163" i="23"/>
  <c r="AA162" i="23"/>
  <c r="Z162" i="23"/>
  <c r="Y162" i="23"/>
  <c r="X162" i="23"/>
  <c r="AP162" i="23"/>
  <c r="AO162" i="23"/>
  <c r="AN162" i="23"/>
  <c r="AM162" i="23"/>
  <c r="AL162" i="23"/>
  <c r="AK162" i="23"/>
  <c r="AI162" i="23"/>
  <c r="AA161" i="23"/>
  <c r="Z161" i="23"/>
  <c r="Y161" i="23"/>
  <c r="X161" i="23"/>
  <c r="AP161" i="23"/>
  <c r="AO161" i="23"/>
  <c r="AN161" i="23"/>
  <c r="AL161" i="23"/>
  <c r="AK161" i="23"/>
  <c r="AJ161" i="23"/>
  <c r="AI161" i="23"/>
  <c r="AA160" i="23"/>
  <c r="Z160" i="23"/>
  <c r="Y160" i="23"/>
  <c r="X160" i="23"/>
  <c r="AP160" i="23"/>
  <c r="AO160" i="23"/>
  <c r="AN160" i="23"/>
  <c r="AM160" i="23"/>
  <c r="AL160" i="23"/>
  <c r="AK160" i="23"/>
  <c r="AJ160" i="23"/>
  <c r="AI160" i="23"/>
  <c r="AH152" i="23"/>
  <c r="T152" i="23" s="1"/>
  <c r="AN151" i="23"/>
  <c r="AI151" i="23"/>
  <c r="AI148" i="23" s="1"/>
  <c r="AI150" i="23"/>
  <c r="AH150" i="23" s="1"/>
  <c r="T150" i="23" s="1"/>
  <c r="AH149" i="23"/>
  <c r="T149" i="23" s="1"/>
  <c r="AP148" i="23"/>
  <c r="AO148" i="23"/>
  <c r="AM148" i="23"/>
  <c r="AL148" i="23"/>
  <c r="AK148" i="23"/>
  <c r="AJ148" i="23"/>
  <c r="AP141" i="23"/>
  <c r="AA140" i="23"/>
  <c r="Z140" i="23"/>
  <c r="Y140" i="23"/>
  <c r="X140" i="23"/>
  <c r="AP139" i="23"/>
  <c r="AO139" i="23"/>
  <c r="AN139" i="23"/>
  <c r="AK139" i="23"/>
  <c r="AJ139" i="23"/>
  <c r="AP138" i="23"/>
  <c r="AH136" i="23"/>
  <c r="T136" i="23" s="1"/>
  <c r="AJ135" i="23"/>
  <c r="AJ132" i="23" s="1"/>
  <c r="AJ159" i="23" s="1"/>
  <c r="AM134" i="23"/>
  <c r="AM161" i="23" s="1"/>
  <c r="AH133" i="23"/>
  <c r="T133" i="23" s="1"/>
  <c r="AP132" i="23"/>
  <c r="AO132" i="23"/>
  <c r="AN132" i="23"/>
  <c r="AM132" i="23"/>
  <c r="AM159" i="23" s="1"/>
  <c r="AL132" i="23"/>
  <c r="AL159" i="23" s="1"/>
  <c r="AK132" i="23"/>
  <c r="AK159" i="23" s="1"/>
  <c r="AI132" i="23"/>
  <c r="AI159" i="23" s="1"/>
  <c r="AP131" i="23"/>
  <c r="AA130" i="23"/>
  <c r="Z130" i="23"/>
  <c r="Y130" i="23"/>
  <c r="X130" i="23"/>
  <c r="AP130" i="23"/>
  <c r="W130" i="23" s="1"/>
  <c r="AP129" i="23"/>
  <c r="AO129" i="23"/>
  <c r="AN129" i="23"/>
  <c r="AL129" i="23"/>
  <c r="AK129" i="23"/>
  <c r="AJ129" i="23"/>
  <c r="AP128" i="23"/>
  <c r="AO126" i="23"/>
  <c r="AN126" i="23"/>
  <c r="AM126" i="23"/>
  <c r="AM184" i="23" s="1"/>
  <c r="AL126" i="23"/>
  <c r="AL184" i="23" s="1"/>
  <c r="AK126" i="23"/>
  <c r="AK184" i="23" s="1"/>
  <c r="AJ126" i="23"/>
  <c r="AI126" i="23"/>
  <c r="AI184" i="23" s="1"/>
  <c r="AO125" i="23"/>
  <c r="AN125" i="23"/>
  <c r="AM125" i="23"/>
  <c r="AM183" i="23" s="1"/>
  <c r="AL125" i="23"/>
  <c r="AL183" i="23" s="1"/>
  <c r="AK125" i="23"/>
  <c r="AJ125" i="23"/>
  <c r="AJ183" i="23" s="1"/>
  <c r="AI125" i="23"/>
  <c r="AM124" i="23"/>
  <c r="AO123" i="23"/>
  <c r="AN123" i="23"/>
  <c r="AM123" i="23"/>
  <c r="AM181" i="23" s="1"/>
  <c r="AL123" i="23"/>
  <c r="AL181" i="23" s="1"/>
  <c r="AL180" i="23" s="1"/>
  <c r="AK123" i="23"/>
  <c r="AJ123" i="23"/>
  <c r="AJ181" i="23" s="1"/>
  <c r="AI123" i="23"/>
  <c r="AI181" i="23" s="1"/>
  <c r="AP122" i="23"/>
  <c r="AN122" i="23"/>
  <c r="AM122" i="23"/>
  <c r="AI122" i="23"/>
  <c r="AO121" i="23"/>
  <c r="AN121" i="23"/>
  <c r="AM121" i="23"/>
  <c r="AM194" i="23" s="1"/>
  <c r="AL121" i="23"/>
  <c r="AL194" i="23" s="1"/>
  <c r="AK121" i="23"/>
  <c r="AK194" i="23" s="1"/>
  <c r="AJ121" i="23"/>
  <c r="AJ194" i="23" s="1"/>
  <c r="AI121" i="23"/>
  <c r="AO120" i="23"/>
  <c r="AM120" i="23"/>
  <c r="AM193" i="23" s="1"/>
  <c r="AL120" i="23"/>
  <c r="AK120" i="23"/>
  <c r="AK193" i="23" s="1"/>
  <c r="AJ120" i="23"/>
  <c r="AJ193" i="23" s="1"/>
  <c r="AI120" i="23"/>
  <c r="AI193" i="23" s="1"/>
  <c r="AH119" i="23"/>
  <c r="T119" i="23" s="1"/>
  <c r="AO118" i="23"/>
  <c r="AN118" i="23"/>
  <c r="AM118" i="23"/>
  <c r="AL118" i="23"/>
  <c r="AL191" i="23" s="1"/>
  <c r="AK118" i="23"/>
  <c r="AK191" i="23" s="1"/>
  <c r="AJ118" i="23"/>
  <c r="AJ191" i="23" s="1"/>
  <c r="AI118" i="23"/>
  <c r="AP117" i="23"/>
  <c r="AO117" i="23"/>
  <c r="AN117" i="23"/>
  <c r="AK117" i="23"/>
  <c r="AO116" i="23"/>
  <c r="AN116" i="23"/>
  <c r="AM116" i="23"/>
  <c r="AM189" i="23" s="1"/>
  <c r="AL116" i="23"/>
  <c r="AL141" i="23" s="1"/>
  <c r="AK116" i="23"/>
  <c r="AK189" i="23" s="1"/>
  <c r="AJ116" i="23"/>
  <c r="AJ189" i="23" s="1"/>
  <c r="AI116" i="23"/>
  <c r="AI189" i="23" s="1"/>
  <c r="AO115" i="23"/>
  <c r="AN115" i="23"/>
  <c r="AM115" i="23"/>
  <c r="AM188" i="23" s="1"/>
  <c r="AL115" i="23"/>
  <c r="AL188" i="23" s="1"/>
  <c r="AK115" i="23"/>
  <c r="AK188" i="23" s="1"/>
  <c r="AJ115" i="23"/>
  <c r="AJ188" i="23" s="1"/>
  <c r="AI115" i="23"/>
  <c r="AI188" i="23" s="1"/>
  <c r="AM114" i="23"/>
  <c r="AO113" i="23"/>
  <c r="V113" i="23" s="1"/>
  <c r="AN113" i="23"/>
  <c r="AM113" i="23"/>
  <c r="AM186" i="23" s="1"/>
  <c r="AL113" i="23"/>
  <c r="AK113" i="23"/>
  <c r="AK138" i="23" s="1"/>
  <c r="AJ113" i="23"/>
  <c r="AJ186" i="23" s="1"/>
  <c r="AJ185" i="23" s="1"/>
  <c r="AI113" i="23"/>
  <c r="AI186" i="23" s="1"/>
  <c r="AA112" i="23"/>
  <c r="Z112" i="23"/>
  <c r="Y112" i="23"/>
  <c r="X112" i="23"/>
  <c r="AP112" i="23"/>
  <c r="W112" i="23" s="1"/>
  <c r="AN112" i="23"/>
  <c r="U112" i="23" s="1"/>
  <c r="AJ112" i="23"/>
  <c r="AH111" i="23"/>
  <c r="T111" i="23" s="1"/>
  <c r="AK110" i="23"/>
  <c r="AK178" i="23" s="1"/>
  <c r="AJ110" i="23"/>
  <c r="AJ178" i="23" s="1"/>
  <c r="AJ175" i="23" s="1"/>
  <c r="AI110" i="23"/>
  <c r="AH109" i="23"/>
  <c r="T109" i="23" s="1"/>
  <c r="AH108" i="23"/>
  <c r="T108" i="23" s="1"/>
  <c r="AA107" i="23"/>
  <c r="Z107" i="23"/>
  <c r="Y107" i="23"/>
  <c r="X107" i="23"/>
  <c r="AP107" i="23"/>
  <c r="W107" i="23" s="1"/>
  <c r="AO107" i="23"/>
  <c r="V107" i="23" s="1"/>
  <c r="AN107" i="23"/>
  <c r="U107" i="23" s="1"/>
  <c r="AM107" i="23"/>
  <c r="AL107" i="23"/>
  <c r="AJ107" i="23"/>
  <c r="AI107" i="23"/>
  <c r="AH106" i="23"/>
  <c r="T106" i="23" s="1"/>
  <c r="AM105" i="23"/>
  <c r="AM102" i="23" s="1"/>
  <c r="AJ105" i="23"/>
  <c r="AJ102" i="23" s="1"/>
  <c r="AI104" i="23"/>
  <c r="AI172" i="23" s="1"/>
  <c r="AH103" i="23"/>
  <c r="T103" i="23" s="1"/>
  <c r="AA102" i="23"/>
  <c r="Z102" i="23"/>
  <c r="Y102" i="23"/>
  <c r="X102" i="23"/>
  <c r="AP102" i="23"/>
  <c r="W102" i="23" s="1"/>
  <c r="AO102" i="23"/>
  <c r="V102" i="23" s="1"/>
  <c r="AL102" i="23"/>
  <c r="AK102" i="23"/>
  <c r="AH101" i="23"/>
  <c r="T101" i="23" s="1"/>
  <c r="AH100" i="23"/>
  <c r="T100" i="23" s="1"/>
  <c r="AH99" i="23"/>
  <c r="AH98" i="23"/>
  <c r="T98" i="23" s="1"/>
  <c r="AA97" i="23"/>
  <c r="Z97" i="23"/>
  <c r="Y97" i="23"/>
  <c r="X97" i="23"/>
  <c r="AP97" i="23"/>
  <c r="W97" i="23" s="1"/>
  <c r="AO97" i="23"/>
  <c r="V97" i="23" s="1"/>
  <c r="AN97" i="23"/>
  <c r="U97" i="23" s="1"/>
  <c r="AM97" i="23"/>
  <c r="AL97" i="23"/>
  <c r="AK97" i="23"/>
  <c r="AJ97" i="23"/>
  <c r="AI97" i="23"/>
  <c r="AH96" i="23"/>
  <c r="T96" i="23" s="1"/>
  <c r="AH95" i="23"/>
  <c r="T95" i="23" s="1"/>
  <c r="AH94" i="23"/>
  <c r="T94" i="23" s="1"/>
  <c r="AH93" i="23"/>
  <c r="T93" i="23" s="1"/>
  <c r="AA92" i="23"/>
  <c r="Z92" i="23"/>
  <c r="Y92" i="23"/>
  <c r="X92" i="23"/>
  <c r="AP92" i="23"/>
  <c r="W92" i="23" s="1"/>
  <c r="AO92" i="23"/>
  <c r="V92" i="23" s="1"/>
  <c r="AN92" i="23"/>
  <c r="U92" i="23" s="1"/>
  <c r="AM92" i="23"/>
  <c r="AL92" i="23"/>
  <c r="AK92" i="23"/>
  <c r="AJ92" i="23"/>
  <c r="AI92" i="23"/>
  <c r="AA91" i="23"/>
  <c r="Z91" i="23"/>
  <c r="Y91" i="23"/>
  <c r="X91" i="23"/>
  <c r="AP91" i="23"/>
  <c r="W91" i="23" s="1"/>
  <c r="AO91" i="23"/>
  <c r="V91" i="23" s="1"/>
  <c r="AN91" i="23"/>
  <c r="U91" i="23" s="1"/>
  <c r="AM91" i="23"/>
  <c r="AL91" i="23"/>
  <c r="AK91" i="23"/>
  <c r="AJ91" i="23"/>
  <c r="AI91" i="23"/>
  <c r="AA90" i="23"/>
  <c r="Z90" i="23"/>
  <c r="Y90" i="23"/>
  <c r="X90" i="23"/>
  <c r="AP90" i="23"/>
  <c r="W90" i="23" s="1"/>
  <c r="AO90" i="23"/>
  <c r="V90" i="23" s="1"/>
  <c r="AN90" i="23"/>
  <c r="U90" i="23" s="1"/>
  <c r="AM90" i="23"/>
  <c r="AL90" i="23"/>
  <c r="AK90" i="23"/>
  <c r="AI90" i="23"/>
  <c r="AA89" i="23"/>
  <c r="Z89" i="23"/>
  <c r="Y89" i="23"/>
  <c r="X89" i="23"/>
  <c r="AP89" i="23"/>
  <c r="W89" i="23" s="1"/>
  <c r="AO89" i="23"/>
  <c r="V89" i="23" s="1"/>
  <c r="AN89" i="23"/>
  <c r="U89" i="23" s="1"/>
  <c r="AL89" i="23"/>
  <c r="AK89" i="23"/>
  <c r="AJ89" i="23"/>
  <c r="AI89" i="23"/>
  <c r="Z88" i="23"/>
  <c r="Y88" i="23"/>
  <c r="X88" i="23"/>
  <c r="AP88" i="23"/>
  <c r="AO88" i="23"/>
  <c r="V88" i="23" s="1"/>
  <c r="AN88" i="23"/>
  <c r="U88" i="23" s="1"/>
  <c r="AM88" i="23"/>
  <c r="AL88" i="23"/>
  <c r="AL87" i="23" s="1"/>
  <c r="AK88" i="23"/>
  <c r="AJ88" i="23"/>
  <c r="AI88" i="23"/>
  <c r="Y87" i="23"/>
  <c r="AH86" i="23"/>
  <c r="T86" i="23" s="1"/>
  <c r="AH85" i="23"/>
  <c r="T85" i="23" s="1"/>
  <c r="AM84" i="23"/>
  <c r="AM182" i="23" s="1"/>
  <c r="AH83" i="23"/>
  <c r="T83" i="23" s="1"/>
  <c r="AA82" i="23"/>
  <c r="Z82" i="23"/>
  <c r="Y82" i="23"/>
  <c r="X82" i="23"/>
  <c r="AP82" i="23"/>
  <c r="W82" i="23" s="1"/>
  <c r="AO82" i="23"/>
  <c r="V82" i="23" s="1"/>
  <c r="AN82" i="23"/>
  <c r="U82" i="23" s="1"/>
  <c r="AL82" i="23"/>
  <c r="AK82" i="23"/>
  <c r="AJ82" i="23"/>
  <c r="AI82" i="23"/>
  <c r="AH81" i="23"/>
  <c r="T81" i="23" s="1"/>
  <c r="AJ80" i="23"/>
  <c r="AJ90" i="23" s="1"/>
  <c r="AH79" i="23"/>
  <c r="T79" i="23" s="1"/>
  <c r="AH78" i="23"/>
  <c r="T78" i="23" s="1"/>
  <c r="AA77" i="23"/>
  <c r="Z77" i="23"/>
  <c r="Y77" i="23"/>
  <c r="X77" i="23"/>
  <c r="AP77" i="23"/>
  <c r="W77" i="23" s="1"/>
  <c r="AO77" i="23"/>
  <c r="V77" i="23" s="1"/>
  <c r="AN77" i="23"/>
  <c r="U77" i="23" s="1"/>
  <c r="AM77" i="23"/>
  <c r="AL77" i="23"/>
  <c r="AK77" i="23"/>
  <c r="AJ77" i="23"/>
  <c r="AI77" i="23"/>
  <c r="AA76" i="23"/>
  <c r="Z76" i="23"/>
  <c r="Y76" i="23"/>
  <c r="X76" i="23"/>
  <c r="AP76" i="23"/>
  <c r="W76" i="23" s="1"/>
  <c r="AO76" i="23"/>
  <c r="V76" i="23" s="1"/>
  <c r="AN76" i="23"/>
  <c r="U76" i="23" s="1"/>
  <c r="AM76" i="23"/>
  <c r="AL76" i="23"/>
  <c r="AK76" i="23"/>
  <c r="AJ76" i="23"/>
  <c r="AI76" i="23"/>
  <c r="AA75" i="23"/>
  <c r="Z75" i="23"/>
  <c r="Y75" i="23"/>
  <c r="X75" i="23"/>
  <c r="AL75" i="23"/>
  <c r="AK75" i="23"/>
  <c r="AI75" i="23"/>
  <c r="AA74" i="23"/>
  <c r="Z74" i="23"/>
  <c r="Y74" i="23"/>
  <c r="X74" i="23"/>
  <c r="AP74" i="23"/>
  <c r="W74" i="23" s="1"/>
  <c r="AO74" i="23"/>
  <c r="V74" i="23" s="1"/>
  <c r="AN74" i="23"/>
  <c r="U74" i="23" s="1"/>
  <c r="AM74" i="23"/>
  <c r="AK74" i="23"/>
  <c r="AJ74" i="23"/>
  <c r="AI74" i="23"/>
  <c r="AA73" i="23"/>
  <c r="Z73" i="23"/>
  <c r="X73" i="23"/>
  <c r="AP73" i="23"/>
  <c r="W73" i="23" s="1"/>
  <c r="AO73" i="23"/>
  <c r="V73" i="23" s="1"/>
  <c r="AN73" i="23"/>
  <c r="U73" i="23" s="1"/>
  <c r="AM73" i="23"/>
  <c r="AL73" i="23"/>
  <c r="AK73" i="23"/>
  <c r="AJ73" i="23"/>
  <c r="AI73" i="23"/>
  <c r="Z72" i="23"/>
  <c r="AK72" i="23"/>
  <c r="AH71" i="23"/>
  <c r="T71" i="23" s="1"/>
  <c r="AH70" i="23"/>
  <c r="T70" i="23" s="1"/>
  <c r="AH69" i="23"/>
  <c r="T69" i="23" s="1"/>
  <c r="AH68" i="23"/>
  <c r="T68" i="23" s="1"/>
  <c r="AA67" i="23"/>
  <c r="Z67" i="23"/>
  <c r="Y67" i="23"/>
  <c r="X67" i="23"/>
  <c r="AP67" i="23"/>
  <c r="W67" i="23" s="1"/>
  <c r="AO67" i="23"/>
  <c r="V67" i="23" s="1"/>
  <c r="AN67" i="23"/>
  <c r="U67" i="23" s="1"/>
  <c r="AM67" i="23"/>
  <c r="AL67" i="23"/>
  <c r="AK67" i="23"/>
  <c r="AJ67" i="23"/>
  <c r="AI67" i="23"/>
  <c r="AH66" i="23"/>
  <c r="T66" i="23" s="1"/>
  <c r="AH65" i="23"/>
  <c r="T65" i="23" s="1"/>
  <c r="AH64" i="23"/>
  <c r="T64" i="23" s="1"/>
  <c r="AH63" i="23"/>
  <c r="T63" i="23" s="1"/>
  <c r="AA62" i="23"/>
  <c r="Z62" i="23"/>
  <c r="Y62" i="23"/>
  <c r="X62" i="23"/>
  <c r="AP62" i="23"/>
  <c r="W62" i="23" s="1"/>
  <c r="AO62" i="23"/>
  <c r="V62" i="23" s="1"/>
  <c r="AN62" i="23"/>
  <c r="U62" i="23" s="1"/>
  <c r="AM62" i="23"/>
  <c r="AL62" i="23"/>
  <c r="AK62" i="23"/>
  <c r="AJ62" i="23"/>
  <c r="AI62" i="23"/>
  <c r="AH61" i="23"/>
  <c r="T61" i="23" s="1"/>
  <c r="AP60" i="23"/>
  <c r="AO60" i="23"/>
  <c r="AN60" i="23"/>
  <c r="U60" i="23" s="1"/>
  <c r="AM60" i="23"/>
  <c r="AM140" i="23" s="1"/>
  <c r="AJ60" i="23"/>
  <c r="AJ75" i="23" s="1"/>
  <c r="AL59" i="23"/>
  <c r="AH59" i="23" s="1"/>
  <c r="T59" i="23" s="1"/>
  <c r="AH58" i="23"/>
  <c r="T58" i="23" s="1"/>
  <c r="AA57" i="23"/>
  <c r="Z57" i="23"/>
  <c r="Y57" i="23"/>
  <c r="X57" i="23"/>
  <c r="AM57" i="23"/>
  <c r="AL57" i="23"/>
  <c r="AK57" i="23"/>
  <c r="AI57" i="23"/>
  <c r="AA55" i="23"/>
  <c r="Z55" i="23"/>
  <c r="Y55" i="23"/>
  <c r="X55" i="23"/>
  <c r="AP55" i="23"/>
  <c r="W55" i="23" s="1"/>
  <c r="AO55" i="23"/>
  <c r="V55" i="23" s="1"/>
  <c r="AN55" i="23"/>
  <c r="U55" i="23" s="1"/>
  <c r="AM55" i="23"/>
  <c r="AL55" i="23"/>
  <c r="AK55" i="23"/>
  <c r="AJ55" i="23"/>
  <c r="AI55" i="23"/>
  <c r="AA54" i="23"/>
  <c r="Z54" i="23"/>
  <c r="Y54" i="23"/>
  <c r="X54" i="23"/>
  <c r="AP54" i="23"/>
  <c r="W54" i="23" s="1"/>
  <c r="AO54" i="23"/>
  <c r="V54" i="23" s="1"/>
  <c r="AN54" i="23"/>
  <c r="U54" i="23" s="1"/>
  <c r="AM54" i="23"/>
  <c r="AL54" i="23"/>
  <c r="AK54" i="23"/>
  <c r="AJ54" i="23"/>
  <c r="AI54" i="23"/>
  <c r="AA53" i="23"/>
  <c r="Z53" i="23"/>
  <c r="Y53" i="23"/>
  <c r="X53" i="23"/>
  <c r="AP53" i="23"/>
  <c r="W53" i="23" s="1"/>
  <c r="AO53" i="23"/>
  <c r="V53" i="23" s="1"/>
  <c r="AN53" i="23"/>
  <c r="U53" i="23" s="1"/>
  <c r="AM53" i="23"/>
  <c r="AL53" i="23"/>
  <c r="AK53" i="23"/>
  <c r="AJ53" i="23"/>
  <c r="AI53" i="23"/>
  <c r="Y52" i="23"/>
  <c r="AP52" i="23"/>
  <c r="W52" i="23" s="1"/>
  <c r="AO52" i="23"/>
  <c r="AN52" i="23"/>
  <c r="U52" i="23" s="1"/>
  <c r="AM52" i="23"/>
  <c r="AM51" i="23" s="1"/>
  <c r="AL52" i="23"/>
  <c r="AL51" i="23" s="1"/>
  <c r="AK52" i="23"/>
  <c r="AK51" i="23" s="1"/>
  <c r="AJ52" i="23"/>
  <c r="AI52" i="23"/>
  <c r="AH50" i="23"/>
  <c r="T50" i="23" s="1"/>
  <c r="AH49" i="23"/>
  <c r="T49" i="23" s="1"/>
  <c r="AH48" i="23"/>
  <c r="T48" i="23" s="1"/>
  <c r="AH47" i="23"/>
  <c r="T47" i="23" s="1"/>
  <c r="AA46" i="23"/>
  <c r="Z46" i="23"/>
  <c r="Y46" i="23"/>
  <c r="X46" i="23"/>
  <c r="AP46" i="23"/>
  <c r="W46" i="23" s="1"/>
  <c r="AO46" i="23"/>
  <c r="V46" i="23" s="1"/>
  <c r="AN46" i="23"/>
  <c r="U46" i="23" s="1"/>
  <c r="AM46" i="23"/>
  <c r="AL46" i="23"/>
  <c r="AK46" i="23"/>
  <c r="AJ46" i="23"/>
  <c r="AI46" i="23"/>
  <c r="Y44" i="23"/>
  <c r="X44" i="23"/>
  <c r="AP44" i="23"/>
  <c r="AO44" i="23"/>
  <c r="V44" i="23" s="1"/>
  <c r="AN44" i="23"/>
  <c r="U44" i="23" s="1"/>
  <c r="AM44" i="23"/>
  <c r="AL44" i="23"/>
  <c r="AL146" i="23" s="1"/>
  <c r="AK44" i="23"/>
  <c r="AJ44" i="23"/>
  <c r="AI44" i="23"/>
  <c r="AL43" i="23"/>
  <c r="AK43" i="23"/>
  <c r="AI43" i="23"/>
  <c r="Z42" i="23"/>
  <c r="AP42" i="23"/>
  <c r="W42" i="23" s="1"/>
  <c r="AO42" i="23"/>
  <c r="AM42" i="23"/>
  <c r="AL42" i="23"/>
  <c r="AK42" i="23"/>
  <c r="AJ42" i="23"/>
  <c r="AJ144" i="23" s="1"/>
  <c r="AJ155" i="23" s="1"/>
  <c r="AI42" i="23"/>
  <c r="AP41" i="23"/>
  <c r="W41" i="23" s="1"/>
  <c r="AO41" i="23"/>
  <c r="V41" i="23" s="1"/>
  <c r="AN41" i="23"/>
  <c r="U41" i="23" s="1"/>
  <c r="AM41" i="23"/>
  <c r="AL41" i="23"/>
  <c r="AK41" i="23"/>
  <c r="AK143" i="23" s="1"/>
  <c r="AJ41" i="23"/>
  <c r="AI41" i="23"/>
  <c r="AH39" i="23"/>
  <c r="T39" i="23" s="1"/>
  <c r="AP38" i="23"/>
  <c r="AO38" i="23"/>
  <c r="AN38" i="23"/>
  <c r="U38" i="23" s="1"/>
  <c r="AM38" i="23"/>
  <c r="AJ38" i="23"/>
  <c r="AH37" i="23"/>
  <c r="T37" i="23" s="1"/>
  <c r="AH36" i="23"/>
  <c r="T36" i="23" s="1"/>
  <c r="AP35" i="23"/>
  <c r="W35" i="23" s="1"/>
  <c r="AM35" i="23"/>
  <c r="AL35" i="23"/>
  <c r="AK35" i="23"/>
  <c r="AJ35" i="23"/>
  <c r="AI35" i="23"/>
  <c r="AA34" i="23"/>
  <c r="Z34" i="23"/>
  <c r="Y34" i="23"/>
  <c r="X34" i="23"/>
  <c r="AP34" i="23"/>
  <c r="W34" i="23" s="1"/>
  <c r="AO34" i="23"/>
  <c r="V34" i="23" s="1"/>
  <c r="AN34" i="23"/>
  <c r="U34" i="23" s="1"/>
  <c r="AM34" i="23"/>
  <c r="AL34" i="23"/>
  <c r="AK34" i="23"/>
  <c r="AJ34" i="23"/>
  <c r="AI34" i="23"/>
  <c r="AA33" i="23"/>
  <c r="Z33" i="23"/>
  <c r="Y33" i="23"/>
  <c r="X33" i="23"/>
  <c r="AP33" i="23"/>
  <c r="W33" i="23" s="1"/>
  <c r="AL33" i="23"/>
  <c r="AK33" i="23"/>
  <c r="AI33" i="23"/>
  <c r="AA32" i="23"/>
  <c r="Z32" i="23"/>
  <c r="Y32" i="23"/>
  <c r="X32" i="23"/>
  <c r="AP32" i="23"/>
  <c r="W32" i="23" s="1"/>
  <c r="AO32" i="23"/>
  <c r="V32" i="23" s="1"/>
  <c r="AM32" i="23"/>
  <c r="AL32" i="23"/>
  <c r="AK32" i="23"/>
  <c r="AJ32" i="23"/>
  <c r="AI32" i="23"/>
  <c r="Z31" i="23"/>
  <c r="Y31" i="23"/>
  <c r="AP31" i="23"/>
  <c r="AO31" i="23"/>
  <c r="V31" i="23" s="1"/>
  <c r="AN31" i="23"/>
  <c r="U31" i="23" s="1"/>
  <c r="AM31" i="23"/>
  <c r="AL31" i="23"/>
  <c r="AL30" i="23" s="1"/>
  <c r="AK31" i="23"/>
  <c r="AJ31" i="23"/>
  <c r="AI31" i="23"/>
  <c r="AH29" i="23"/>
  <c r="T29" i="23" s="1"/>
  <c r="AH28" i="23"/>
  <c r="T28" i="23" s="1"/>
  <c r="AH27" i="23"/>
  <c r="T27" i="23" s="1"/>
  <c r="AH26" i="23"/>
  <c r="T26" i="23" s="1"/>
  <c r="AA25" i="23"/>
  <c r="Z25" i="23"/>
  <c r="Y25" i="23"/>
  <c r="X25" i="23"/>
  <c r="AP25" i="23"/>
  <c r="W25" i="23" s="1"/>
  <c r="AO25" i="23"/>
  <c r="V25" i="23" s="1"/>
  <c r="AN25" i="23"/>
  <c r="U25" i="23" s="1"/>
  <c r="AM25" i="23"/>
  <c r="AL25" i="23"/>
  <c r="AK25" i="23"/>
  <c r="AJ25" i="23"/>
  <c r="AI25" i="23"/>
  <c r="AH24" i="23"/>
  <c r="T24" i="23" s="1"/>
  <c r="AO23" i="23"/>
  <c r="AN23" i="23"/>
  <c r="AM23" i="23"/>
  <c r="AM33" i="23" s="1"/>
  <c r="AJ23" i="23"/>
  <c r="AJ173" i="23" s="1"/>
  <c r="AJ170" i="23" s="1"/>
  <c r="AN22" i="23"/>
  <c r="AH22" i="23" s="1"/>
  <c r="T22" i="23" s="1"/>
  <c r="AH21" i="23"/>
  <c r="T21" i="23" s="1"/>
  <c r="AA20" i="23"/>
  <c r="Z20" i="23"/>
  <c r="Y20" i="23"/>
  <c r="X20" i="23"/>
  <c r="AP20" i="23"/>
  <c r="W20" i="23" s="1"/>
  <c r="AO20" i="23"/>
  <c r="V20" i="23" s="1"/>
  <c r="AM20" i="23"/>
  <c r="AL20" i="23"/>
  <c r="AK20" i="23"/>
  <c r="AI20" i="23"/>
  <c r="AH19" i="23"/>
  <c r="T19" i="23" s="1"/>
  <c r="AM18" i="23"/>
  <c r="AM15" i="23" s="1"/>
  <c r="AH17" i="23"/>
  <c r="T17" i="23" s="1"/>
  <c r="AH16" i="23"/>
  <c r="T16" i="23" s="1"/>
  <c r="AA15" i="23"/>
  <c r="Z15" i="23"/>
  <c r="Y15" i="23"/>
  <c r="X15" i="23"/>
  <c r="AP15" i="23"/>
  <c r="W15" i="23" s="1"/>
  <c r="AO15" i="23"/>
  <c r="V15" i="23" s="1"/>
  <c r="AN15" i="23"/>
  <c r="U15" i="23" s="1"/>
  <c r="AL15" i="23"/>
  <c r="AK15" i="23"/>
  <c r="AJ15" i="23"/>
  <c r="AI15" i="23"/>
  <c r="AH14" i="23"/>
  <c r="T14" i="23" s="1"/>
  <c r="AM13" i="23"/>
  <c r="AH13" i="23" s="1"/>
  <c r="T13" i="23" s="1"/>
  <c r="AH12" i="23"/>
  <c r="T12" i="23" s="1"/>
  <c r="AH11" i="23"/>
  <c r="T11" i="23" s="1"/>
  <c r="AA10" i="23"/>
  <c r="Z10" i="23"/>
  <c r="Y10" i="23"/>
  <c r="X10" i="23"/>
  <c r="AP10" i="23"/>
  <c r="W10" i="23" s="1"/>
  <c r="AO10" i="23"/>
  <c r="V10" i="23" s="1"/>
  <c r="AN10" i="23"/>
  <c r="U10" i="23" s="1"/>
  <c r="AM10" i="23"/>
  <c r="AL10" i="23"/>
  <c r="AK10" i="23"/>
  <c r="AJ10" i="23"/>
  <c r="AI10" i="23"/>
  <c r="L151" i="8"/>
  <c r="L23" i="8"/>
  <c r="L140" i="8"/>
  <c r="L139" i="8"/>
  <c r="L130" i="8"/>
  <c r="N60" i="8"/>
  <c r="M60" i="8"/>
  <c r="L60" i="8"/>
  <c r="N38" i="8"/>
  <c r="P38" i="8" s="1"/>
  <c r="Q38" i="8" s="1"/>
  <c r="R38" i="8" s="1"/>
  <c r="M38" i="8"/>
  <c r="L38" i="8"/>
  <c r="H191" i="8"/>
  <c r="I191" i="8"/>
  <c r="J191" i="8"/>
  <c r="K191" i="8"/>
  <c r="L191" i="8"/>
  <c r="M191" i="8"/>
  <c r="N191" i="8"/>
  <c r="O191" i="8"/>
  <c r="P191" i="8"/>
  <c r="Q191" i="8"/>
  <c r="R191" i="8"/>
  <c r="H192" i="8"/>
  <c r="I192" i="8"/>
  <c r="J192" i="8"/>
  <c r="K192" i="8"/>
  <c r="L192" i="8"/>
  <c r="M192" i="8"/>
  <c r="N192" i="8"/>
  <c r="O192" i="8"/>
  <c r="P192" i="8"/>
  <c r="Q192" i="8"/>
  <c r="R192" i="8"/>
  <c r="H193" i="8"/>
  <c r="I193" i="8"/>
  <c r="J193" i="8"/>
  <c r="K193" i="8"/>
  <c r="L193" i="8"/>
  <c r="M193" i="8"/>
  <c r="N193" i="8"/>
  <c r="O193" i="8"/>
  <c r="P193" i="8"/>
  <c r="Q193" i="8"/>
  <c r="R193" i="8"/>
  <c r="H194" i="8"/>
  <c r="I194" i="8"/>
  <c r="J194" i="8"/>
  <c r="K194" i="8"/>
  <c r="L194" i="8"/>
  <c r="M194" i="8"/>
  <c r="N194" i="8"/>
  <c r="O194" i="8"/>
  <c r="P194" i="8"/>
  <c r="Q194" i="8"/>
  <c r="R194" i="8"/>
  <c r="G192" i="8"/>
  <c r="G193" i="8"/>
  <c r="G194" i="8"/>
  <c r="G191" i="8"/>
  <c r="H128" i="8"/>
  <c r="I128" i="8"/>
  <c r="J128" i="8"/>
  <c r="F128" i="8" s="1"/>
  <c r="K128" i="8"/>
  <c r="L128" i="8"/>
  <c r="M128" i="8"/>
  <c r="N128" i="8"/>
  <c r="O128" i="8"/>
  <c r="P128" i="8"/>
  <c r="Q128" i="8"/>
  <c r="R128" i="8"/>
  <c r="H129" i="8"/>
  <c r="I129" i="8"/>
  <c r="J129" i="8"/>
  <c r="K129" i="8"/>
  <c r="L129" i="8"/>
  <c r="M129" i="8"/>
  <c r="N129" i="8"/>
  <c r="O129" i="8"/>
  <c r="P129" i="8"/>
  <c r="Q129" i="8"/>
  <c r="R129" i="8"/>
  <c r="H130" i="8"/>
  <c r="I130" i="8"/>
  <c r="J130" i="8"/>
  <c r="K130" i="8"/>
  <c r="M130" i="8"/>
  <c r="N130" i="8"/>
  <c r="O130" i="8"/>
  <c r="P130" i="8"/>
  <c r="Q130" i="8"/>
  <c r="R130" i="8"/>
  <c r="H131" i="8"/>
  <c r="I131" i="8"/>
  <c r="J131" i="8"/>
  <c r="K131" i="8"/>
  <c r="L131" i="8"/>
  <c r="M131" i="8"/>
  <c r="N131" i="8"/>
  <c r="O131" i="8"/>
  <c r="P131" i="8"/>
  <c r="Q131" i="8"/>
  <c r="R131" i="8"/>
  <c r="G131" i="8"/>
  <c r="G130" i="8"/>
  <c r="G129" i="8"/>
  <c r="G128" i="8"/>
  <c r="M121" i="8"/>
  <c r="L121" i="8"/>
  <c r="K121" i="8"/>
  <c r="J121" i="8"/>
  <c r="I121" i="8"/>
  <c r="H121" i="8"/>
  <c r="G121" i="8"/>
  <c r="F121" i="8" s="1"/>
  <c r="M120" i="8"/>
  <c r="L117" i="8"/>
  <c r="K120" i="8"/>
  <c r="J120" i="8"/>
  <c r="I120" i="8"/>
  <c r="H120" i="8"/>
  <c r="H117" i="8" s="1"/>
  <c r="G120" i="8"/>
  <c r="F120" i="8" s="1"/>
  <c r="F119" i="8"/>
  <c r="M118" i="8"/>
  <c r="M117" i="8" s="1"/>
  <c r="L118" i="8"/>
  <c r="K118" i="8"/>
  <c r="J118" i="8"/>
  <c r="I118" i="8"/>
  <c r="I117" i="8" s="1"/>
  <c r="H118" i="8"/>
  <c r="G118" i="8"/>
  <c r="R117" i="8"/>
  <c r="Q117" i="8"/>
  <c r="P117" i="8"/>
  <c r="O117" i="8"/>
  <c r="N117" i="8"/>
  <c r="J117" i="8"/>
  <c r="O190" i="8"/>
  <c r="R190" i="8"/>
  <c r="P190" i="8"/>
  <c r="N190" i="8"/>
  <c r="H190" i="8"/>
  <c r="L190" i="8"/>
  <c r="L22" i="8"/>
  <c r="AH174" i="23" l="1"/>
  <c r="T174" i="23" s="1"/>
  <c r="AH176" i="23"/>
  <c r="T176" i="23" s="1"/>
  <c r="AH177" i="23"/>
  <c r="T177" i="23" s="1"/>
  <c r="Z190" i="23"/>
  <c r="Y30" i="23"/>
  <c r="AP30" i="23"/>
  <c r="W30" i="23" s="1"/>
  <c r="W31" i="23"/>
  <c r="AA30" i="23"/>
  <c r="AA31" i="23"/>
  <c r="AO35" i="23"/>
  <c r="V35" i="23" s="1"/>
  <c r="V38" i="23"/>
  <c r="Y143" i="23"/>
  <c r="Y41" i="23"/>
  <c r="AO144" i="23"/>
  <c r="V42" i="23"/>
  <c r="AP146" i="23"/>
  <c r="W44" i="23"/>
  <c r="AA146" i="23"/>
  <c r="AA44" i="23"/>
  <c r="AA51" i="23"/>
  <c r="AA52" i="23"/>
  <c r="AP140" i="23"/>
  <c r="W140" i="23" s="1"/>
  <c r="W60" i="23"/>
  <c r="AN189" i="23"/>
  <c r="U116" i="23"/>
  <c r="AO191" i="23"/>
  <c r="AN181" i="23"/>
  <c r="AO184" i="23"/>
  <c r="AP159" i="23"/>
  <c r="AA159" i="23"/>
  <c r="AH163" i="23"/>
  <c r="T163" i="23" s="1"/>
  <c r="AP185" i="23"/>
  <c r="X185" i="23"/>
  <c r="AN20" i="23"/>
  <c r="U20" i="23" s="1"/>
  <c r="AN33" i="23"/>
  <c r="U33" i="23" s="1"/>
  <c r="U23" i="23"/>
  <c r="AH31" i="23"/>
  <c r="T31" i="23" s="1"/>
  <c r="X30" i="23"/>
  <c r="X31" i="23"/>
  <c r="AN35" i="23"/>
  <c r="U35" i="23" s="1"/>
  <c r="X38" i="23"/>
  <c r="W38" i="23"/>
  <c r="Z143" i="23"/>
  <c r="Z41" i="23"/>
  <c r="AA144" i="23"/>
  <c r="AA42" i="23"/>
  <c r="AH52" i="23"/>
  <c r="T52" i="23" s="1"/>
  <c r="X51" i="23"/>
  <c r="X52" i="23"/>
  <c r="AH54" i="23"/>
  <c r="T54" i="23" s="1"/>
  <c r="AH55" i="23"/>
  <c r="T55" i="23" s="1"/>
  <c r="AP57" i="23"/>
  <c r="W57" i="23" s="1"/>
  <c r="Y72" i="23"/>
  <c r="Y73" i="23"/>
  <c r="AN87" i="23"/>
  <c r="U87" i="23" s="1"/>
  <c r="AN186" i="23"/>
  <c r="U113" i="23"/>
  <c r="AN188" i="23"/>
  <c r="U115" i="23"/>
  <c r="AO189" i="23"/>
  <c r="V116" i="23"/>
  <c r="AN194" i="23"/>
  <c r="AO181" i="23"/>
  <c r="X159" i="23"/>
  <c r="AN148" i="23"/>
  <c r="X175" i="23"/>
  <c r="AN172" i="23"/>
  <c r="U22" i="23"/>
  <c r="AO173" i="23"/>
  <c r="V173" i="23" s="1"/>
  <c r="V23" i="23"/>
  <c r="AA143" i="23"/>
  <c r="AA41" i="23"/>
  <c r="X144" i="23"/>
  <c r="X42" i="23"/>
  <c r="AP87" i="23"/>
  <c r="W87" i="23" s="1"/>
  <c r="W88" i="23"/>
  <c r="AA87" i="23"/>
  <c r="AA88" i="23"/>
  <c r="AH97" i="23"/>
  <c r="T97" i="23" s="1"/>
  <c r="T99" i="23"/>
  <c r="AH105" i="23"/>
  <c r="T105" i="23" s="1"/>
  <c r="U105" i="23"/>
  <c r="AO188" i="23"/>
  <c r="V115" i="23"/>
  <c r="AO194" i="23"/>
  <c r="X127" i="23"/>
  <c r="AN159" i="23"/>
  <c r="Y159" i="23"/>
  <c r="X137" i="23"/>
  <c r="AP180" i="23"/>
  <c r="X143" i="23"/>
  <c r="X41" i="23"/>
  <c r="Y144" i="23"/>
  <c r="Y42" i="23"/>
  <c r="Z146" i="23"/>
  <c r="Z44" i="23"/>
  <c r="AO51" i="23"/>
  <c r="V51" i="23" s="1"/>
  <c r="V52" i="23"/>
  <c r="Z51" i="23"/>
  <c r="Z52" i="23"/>
  <c r="AO140" i="23"/>
  <c r="V140" i="23" s="1"/>
  <c r="V60" i="23"/>
  <c r="AN191" i="23"/>
  <c r="AO193" i="23"/>
  <c r="AN184" i="23"/>
  <c r="AO159" i="23"/>
  <c r="Z159" i="23"/>
  <c r="Y137" i="23"/>
  <c r="AH44" i="23"/>
  <c r="T44" i="23" s="1"/>
  <c r="AH73" i="23"/>
  <c r="T73" i="23" s="1"/>
  <c r="X72" i="23"/>
  <c r="X87" i="23"/>
  <c r="AK190" i="23"/>
  <c r="AO175" i="23"/>
  <c r="AH18" i="23"/>
  <c r="AH46" i="23"/>
  <c r="T46" i="23" s="1"/>
  <c r="AI51" i="23"/>
  <c r="AM82" i="23"/>
  <c r="X173" i="23"/>
  <c r="X35" i="23"/>
  <c r="AH25" i="23"/>
  <c r="T25" i="23" s="1"/>
  <c r="AL40" i="23"/>
  <c r="AK144" i="23"/>
  <c r="AK166" i="23" s="1"/>
  <c r="Z144" i="23"/>
  <c r="AH62" i="23"/>
  <c r="T62" i="23" s="1"/>
  <c r="AM75" i="23"/>
  <c r="AM72" i="23" s="1"/>
  <c r="AH76" i="23"/>
  <c r="T76" i="23" s="1"/>
  <c r="AH80" i="23"/>
  <c r="AM139" i="23"/>
  <c r="AJ190" i="23"/>
  <c r="AN190" i="23"/>
  <c r="AJ131" i="23"/>
  <c r="AP127" i="23"/>
  <c r="W127" i="23" s="1"/>
  <c r="AA127" i="23"/>
  <c r="Z127" i="23"/>
  <c r="Y127" i="23"/>
  <c r="AH134" i="23"/>
  <c r="T134" i="23" s="1"/>
  <c r="AL172" i="23"/>
  <c r="AL170" i="23" s="1"/>
  <c r="AP190" i="23"/>
  <c r="AA190" i="23"/>
  <c r="Y190" i="23"/>
  <c r="AO33" i="23"/>
  <c r="Z30" i="23"/>
  <c r="AK40" i="23"/>
  <c r="AP43" i="23"/>
  <c r="AP143" i="23"/>
  <c r="AP144" i="23"/>
  <c r="AH60" i="23"/>
  <c r="AP75" i="23"/>
  <c r="AA72" i="23"/>
  <c r="AH88" i="23"/>
  <c r="T88" i="23" s="1"/>
  <c r="AH91" i="23"/>
  <c r="T91" i="23" s="1"/>
  <c r="AH92" i="23"/>
  <c r="T92" i="23" s="1"/>
  <c r="Z137" i="23"/>
  <c r="Z175" i="23"/>
  <c r="AA185" i="23"/>
  <c r="AH10" i="23"/>
  <c r="T10" i="23" s="1"/>
  <c r="AM89" i="23"/>
  <c r="AH89" i="23" s="1"/>
  <c r="T89" i="23" s="1"/>
  <c r="AK128" i="23"/>
  <c r="AK130" i="23"/>
  <c r="AN175" i="23"/>
  <c r="Y175" i="23"/>
  <c r="AK181" i="23"/>
  <c r="X180" i="23"/>
  <c r="AK30" i="23"/>
  <c r="AH34" i="23"/>
  <c r="T34" i="23" s="1"/>
  <c r="AN42" i="23"/>
  <c r="AJ51" i="23"/>
  <c r="AN51" i="23"/>
  <c r="U51" i="23" s="1"/>
  <c r="Y51" i="23"/>
  <c r="Y146" i="23"/>
  <c r="AH67" i="23"/>
  <c r="T67" i="23" s="1"/>
  <c r="AK87" i="23"/>
  <c r="AO87" i="23"/>
  <c r="V87" i="23" s="1"/>
  <c r="Z87" i="23"/>
  <c r="AM129" i="23"/>
  <c r="AL139" i="23"/>
  <c r="AL144" i="23" s="1"/>
  <c r="AA180" i="23"/>
  <c r="Y185" i="23"/>
  <c r="AK155" i="23"/>
  <c r="AA166" i="23"/>
  <c r="AL157" i="23"/>
  <c r="AL168" i="23"/>
  <c r="AP165" i="23"/>
  <c r="AP154" i="23"/>
  <c r="AM30" i="23"/>
  <c r="AJ72" i="23"/>
  <c r="AH188" i="23"/>
  <c r="T188" i="23" s="1"/>
  <c r="AO166" i="23"/>
  <c r="AO155" i="23"/>
  <c r="AP157" i="23"/>
  <c r="AP168" i="23"/>
  <c r="AJ87" i="23"/>
  <c r="AH90" i="23"/>
  <c r="T90" i="23" s="1"/>
  <c r="X154" i="23"/>
  <c r="AM144" i="23"/>
  <c r="AK112" i="23"/>
  <c r="AO112" i="23"/>
  <c r="V112" i="23" s="1"/>
  <c r="AO130" i="23"/>
  <c r="V130" i="23" s="1"/>
  <c r="AI139" i="23"/>
  <c r="AH139" i="23" s="1"/>
  <c r="T139" i="23" s="1"/>
  <c r="AM173" i="23"/>
  <c r="AH23" i="23"/>
  <c r="AI30" i="23"/>
  <c r="AJ33" i="23"/>
  <c r="AP173" i="23"/>
  <c r="W173" i="23" s="1"/>
  <c r="AO43" i="23"/>
  <c r="V43" i="23" s="1"/>
  <c r="AP51" i="23"/>
  <c r="W51" i="23" s="1"/>
  <c r="AO57" i="23"/>
  <c r="V57" i="23" s="1"/>
  <c r="AN140" i="23"/>
  <c r="U140" i="23" s="1"/>
  <c r="AL74" i="23"/>
  <c r="AL72" i="23" s="1"/>
  <c r="AO75" i="23"/>
  <c r="AI87" i="23"/>
  <c r="AN102" i="23"/>
  <c r="U102" i="23" s="1"/>
  <c r="AH104" i="23"/>
  <c r="AI112" i="23"/>
  <c r="AM112" i="23"/>
  <c r="AH113" i="23"/>
  <c r="T113" i="23" s="1"/>
  <c r="AL186" i="23"/>
  <c r="AL138" i="23"/>
  <c r="AH114" i="23"/>
  <c r="T114" i="23" s="1"/>
  <c r="AH118" i="23"/>
  <c r="T118" i="23" s="1"/>
  <c r="AI117" i="23"/>
  <c r="AM191" i="23"/>
  <c r="AM190" i="23" s="1"/>
  <c r="AM117" i="23"/>
  <c r="AH120" i="23"/>
  <c r="T120" i="23" s="1"/>
  <c r="AL193" i="23"/>
  <c r="AH193" i="23" s="1"/>
  <c r="T193" i="23" s="1"/>
  <c r="AL117" i="23"/>
  <c r="AH181" i="23"/>
  <c r="T181" i="23" s="1"/>
  <c r="AM180" i="23"/>
  <c r="AI131" i="23"/>
  <c r="AN128" i="23"/>
  <c r="AJ162" i="23"/>
  <c r="AJ140" i="23"/>
  <c r="AH135" i="23"/>
  <c r="T135" i="23" s="1"/>
  <c r="AI138" i="23"/>
  <c r="AL140" i="23"/>
  <c r="AL145" i="23" s="1"/>
  <c r="AK141" i="23"/>
  <c r="AK146" i="23" s="1"/>
  <c r="Y165" i="23"/>
  <c r="AH179" i="23"/>
  <c r="T179" i="23" s="1"/>
  <c r="AK186" i="23"/>
  <c r="AK185" i="23" s="1"/>
  <c r="Z185" i="23"/>
  <c r="AI185" i="23"/>
  <c r="AI130" i="23"/>
  <c r="AM130" i="23"/>
  <c r="AJ184" i="23"/>
  <c r="AH184" i="23" s="1"/>
  <c r="T184" i="23" s="1"/>
  <c r="AH126" i="23"/>
  <c r="T126" i="23" s="1"/>
  <c r="AI128" i="23"/>
  <c r="AL130" i="23"/>
  <c r="AK131" i="23"/>
  <c r="AJ138" i="23"/>
  <c r="AJ143" i="23" s="1"/>
  <c r="AP137" i="23"/>
  <c r="W137" i="23" s="1"/>
  <c r="AA137" i="23"/>
  <c r="AN141" i="23"/>
  <c r="AJ166" i="23"/>
  <c r="AL189" i="23"/>
  <c r="AH189" i="23" s="1"/>
  <c r="T189" i="23" s="1"/>
  <c r="X155" i="23"/>
  <c r="X166" i="23"/>
  <c r="AH53" i="23"/>
  <c r="AK107" i="23"/>
  <c r="AN183" i="23"/>
  <c r="AN131" i="23"/>
  <c r="AM138" i="23"/>
  <c r="AO141" i="23"/>
  <c r="Z168" i="23"/>
  <c r="AH171" i="23"/>
  <c r="T171" i="23" s="1"/>
  <c r="AI170" i="23"/>
  <c r="AM187" i="23"/>
  <c r="AM185" i="23" s="1"/>
  <c r="AI144" i="23"/>
  <c r="AP145" i="23"/>
  <c r="W145" i="23" s="1"/>
  <c r="AJ20" i="23"/>
  <c r="Y38" i="23"/>
  <c r="AK154" i="23"/>
  <c r="AK165" i="23"/>
  <c r="Z165" i="23"/>
  <c r="AM43" i="23"/>
  <c r="AM145" i="23" s="1"/>
  <c r="AH110" i="23"/>
  <c r="AH115" i="23"/>
  <c r="T115" i="23" s="1"/>
  <c r="AH116" i="23"/>
  <c r="T116" i="23" s="1"/>
  <c r="AH125" i="23"/>
  <c r="T125" i="23" s="1"/>
  <c r="AJ130" i="23"/>
  <c r="AJ128" i="23"/>
  <c r="AN173" i="23"/>
  <c r="U173" i="23" s="1"/>
  <c r="AN32" i="23"/>
  <c r="U32" i="23" s="1"/>
  <c r="AI40" i="23"/>
  <c r="AH41" i="23"/>
  <c r="T41" i="23" s="1"/>
  <c r="AJ43" i="23"/>
  <c r="AJ40" i="23" s="1"/>
  <c r="AN43" i="23"/>
  <c r="X146" i="23"/>
  <c r="AJ57" i="23"/>
  <c r="AN57" i="23"/>
  <c r="U57" i="23" s="1"/>
  <c r="AI72" i="23"/>
  <c r="AN75" i="23"/>
  <c r="AH84" i="23"/>
  <c r="AI102" i="23"/>
  <c r="AI178" i="23"/>
  <c r="AH178" i="23" s="1"/>
  <c r="T178" i="23" s="1"/>
  <c r="AI140" i="23"/>
  <c r="AI145" i="23" s="1"/>
  <c r="AL112" i="23"/>
  <c r="AO138" i="23"/>
  <c r="AO186" i="23"/>
  <c r="AJ117" i="23"/>
  <c r="AI194" i="23"/>
  <c r="AH194" i="23" s="1"/>
  <c r="T194" i="23" s="1"/>
  <c r="AH121" i="23"/>
  <c r="T121" i="23" s="1"/>
  <c r="AJ122" i="23"/>
  <c r="AH123" i="23"/>
  <c r="T123" i="23" s="1"/>
  <c r="AL128" i="23"/>
  <c r="AL122" i="23"/>
  <c r="AH124" i="23"/>
  <c r="T124" i="23" s="1"/>
  <c r="AK183" i="23"/>
  <c r="AK122" i="23"/>
  <c r="AO183" i="23"/>
  <c r="AO122" i="23"/>
  <c r="AM128" i="23"/>
  <c r="AI129" i="23"/>
  <c r="AH129" i="23" s="1"/>
  <c r="T129" i="23" s="1"/>
  <c r="AO131" i="23"/>
  <c r="AN138" i="23"/>
  <c r="AK140" i="23"/>
  <c r="AK145" i="23" s="1"/>
  <c r="AJ141" i="23"/>
  <c r="AJ146" i="23" s="1"/>
  <c r="AH160" i="23"/>
  <c r="T160" i="23" s="1"/>
  <c r="AP170" i="23"/>
  <c r="W170" i="23" s="1"/>
  <c r="AH182" i="23"/>
  <c r="T182" i="23" s="1"/>
  <c r="Y180" i="23"/>
  <c r="AI191" i="23"/>
  <c r="AL190" i="23"/>
  <c r="AM131" i="23"/>
  <c r="AI141" i="23"/>
  <c r="AI146" i="23" s="1"/>
  <c r="AM141" i="23"/>
  <c r="AM146" i="23" s="1"/>
  <c r="AH151" i="23"/>
  <c r="T151" i="23" s="1"/>
  <c r="AL175" i="23"/>
  <c r="AP175" i="23"/>
  <c r="AA175" i="23"/>
  <c r="AK175" i="23"/>
  <c r="AI183" i="23"/>
  <c r="AJ180" i="23"/>
  <c r="AN180" i="23"/>
  <c r="AO128" i="23"/>
  <c r="AL131" i="23"/>
  <c r="AM172" i="23"/>
  <c r="AH172" i="23" s="1"/>
  <c r="T172" i="23" s="1"/>
  <c r="Z180" i="23"/>
  <c r="X190" i="23"/>
  <c r="K190" i="8"/>
  <c r="J190" i="8"/>
  <c r="I190" i="8"/>
  <c r="G117" i="8"/>
  <c r="K117" i="8"/>
  <c r="F118" i="8"/>
  <c r="F117" i="8" s="1"/>
  <c r="M190" i="8"/>
  <c r="Q190" i="8"/>
  <c r="F193" i="8"/>
  <c r="F194" i="8"/>
  <c r="F191" i="8"/>
  <c r="F192" i="8"/>
  <c r="W21" i="19"/>
  <c r="V21" i="19"/>
  <c r="U21" i="19"/>
  <c r="T21" i="19"/>
  <c r="S21" i="19"/>
  <c r="R21" i="19"/>
  <c r="AA168" i="23" l="1"/>
  <c r="Y166" i="23"/>
  <c r="X165" i="23"/>
  <c r="AA154" i="23"/>
  <c r="Z154" i="23"/>
  <c r="X170" i="23"/>
  <c r="AA157" i="23"/>
  <c r="AA165" i="23"/>
  <c r="AA155" i="23"/>
  <c r="AH148" i="23"/>
  <c r="T148" i="23" s="1"/>
  <c r="AN72" i="23"/>
  <c r="U72" i="23" s="1"/>
  <c r="U75" i="23"/>
  <c r="AH107" i="23"/>
  <c r="T107" i="23" s="1"/>
  <c r="T110" i="23"/>
  <c r="Y168" i="23"/>
  <c r="AN144" i="23"/>
  <c r="U42" i="23"/>
  <c r="AP166" i="23"/>
  <c r="AH15" i="23"/>
  <c r="T15" i="23" s="1"/>
  <c r="T18" i="23"/>
  <c r="Y155" i="23"/>
  <c r="AN185" i="23"/>
  <c r="Y154" i="23"/>
  <c r="AN143" i="23"/>
  <c r="AO185" i="23"/>
  <c r="AN145" i="23"/>
  <c r="U145" i="23" s="1"/>
  <c r="U43" i="23"/>
  <c r="AH51" i="23"/>
  <c r="T51" i="23" s="1"/>
  <c r="T53" i="23"/>
  <c r="AO72" i="23"/>
  <c r="V72" i="23" s="1"/>
  <c r="V75" i="23"/>
  <c r="AO30" i="23"/>
  <c r="V30" i="23" s="1"/>
  <c r="V33" i="23"/>
  <c r="AO137" i="23"/>
  <c r="V137" i="23" s="1"/>
  <c r="AN170" i="23"/>
  <c r="U170" i="23" s="1"/>
  <c r="X145" i="23"/>
  <c r="X43" i="23"/>
  <c r="AH162" i="23"/>
  <c r="T162" i="23" s="1"/>
  <c r="AH102" i="23"/>
  <c r="T102" i="23" s="1"/>
  <c r="T104" i="23"/>
  <c r="AH20" i="23"/>
  <c r="T20" i="23" s="1"/>
  <c r="T23" i="23"/>
  <c r="AP72" i="23"/>
  <c r="W72" i="23" s="1"/>
  <c r="W75" i="23"/>
  <c r="AP40" i="23"/>
  <c r="W40" i="23" s="1"/>
  <c r="W43" i="23"/>
  <c r="AH161" i="23"/>
  <c r="T161" i="23" s="1"/>
  <c r="Z157" i="23"/>
  <c r="AO170" i="23"/>
  <c r="V170" i="23" s="1"/>
  <c r="AO190" i="23"/>
  <c r="AO180" i="23"/>
  <c r="AH82" i="23"/>
  <c r="T82" i="23" s="1"/>
  <c r="T84" i="23"/>
  <c r="AO146" i="23"/>
  <c r="AN146" i="23"/>
  <c r="AH57" i="23"/>
  <c r="T57" i="23" s="1"/>
  <c r="T60" i="23"/>
  <c r="AH77" i="23"/>
  <c r="T77" i="23" s="1"/>
  <c r="T80" i="23"/>
  <c r="Z166" i="23"/>
  <c r="AH75" i="23"/>
  <c r="T75" i="23" s="1"/>
  <c r="AL155" i="23"/>
  <c r="AL166" i="23"/>
  <c r="AH42" i="23"/>
  <c r="T42" i="23" s="1"/>
  <c r="AL137" i="23"/>
  <c r="AL143" i="23"/>
  <c r="AO127" i="23"/>
  <c r="V127" i="23" s="1"/>
  <c r="AM127" i="23"/>
  <c r="AK180" i="23"/>
  <c r="AP142" i="23"/>
  <c r="W142" i="23" s="1"/>
  <c r="AM170" i="23"/>
  <c r="AK127" i="23"/>
  <c r="AH131" i="23"/>
  <c r="T131" i="23" s="1"/>
  <c r="AL185" i="23"/>
  <c r="Z155" i="23"/>
  <c r="Y157" i="23"/>
  <c r="AP155" i="23"/>
  <c r="AN40" i="23"/>
  <c r="U40" i="23" s="1"/>
  <c r="AL127" i="23"/>
  <c r="AH122" i="23"/>
  <c r="T122" i="23" s="1"/>
  <c r="AN166" i="23"/>
  <c r="AH175" i="23"/>
  <c r="T175" i="23" s="1"/>
  <c r="X40" i="23"/>
  <c r="AJ127" i="23"/>
  <c r="AH87" i="23"/>
  <c r="T87" i="23" s="1"/>
  <c r="AM87" i="23"/>
  <c r="AO157" i="23"/>
  <c r="AO168" i="23"/>
  <c r="AJ168" i="23"/>
  <c r="AJ157" i="23"/>
  <c r="AJ154" i="23"/>
  <c r="AJ165" i="23"/>
  <c r="AK167" i="23"/>
  <c r="AK156" i="23"/>
  <c r="AK142" i="23"/>
  <c r="AK164" i="23" s="1"/>
  <c r="AM168" i="23"/>
  <c r="AM157" i="23"/>
  <c r="AK157" i="23"/>
  <c r="AK168" i="23"/>
  <c r="AH128" i="23"/>
  <c r="T128" i="23" s="1"/>
  <c r="AI127" i="23"/>
  <c r="AH186" i="23"/>
  <c r="T186" i="23" s="1"/>
  <c r="AH187" i="23"/>
  <c r="T187" i="23" s="1"/>
  <c r="AO143" i="23"/>
  <c r="AH132" i="23"/>
  <c r="T132" i="23" s="1"/>
  <c r="AL156" i="23"/>
  <c r="AL167" i="23"/>
  <c r="AH183" i="23"/>
  <c r="T183" i="23" s="1"/>
  <c r="AI180" i="23"/>
  <c r="AM156" i="23"/>
  <c r="AM167" i="23"/>
  <c r="AI155" i="23"/>
  <c r="AI166" i="23"/>
  <c r="AH144" i="23"/>
  <c r="T144" i="23" s="1"/>
  <c r="AH138" i="23"/>
  <c r="T138" i="23" s="1"/>
  <c r="AI137" i="23"/>
  <c r="AN127" i="23"/>
  <c r="U127" i="23" s="1"/>
  <c r="AM155" i="23"/>
  <c r="AM166" i="23"/>
  <c r="AH74" i="23"/>
  <c r="AI143" i="23"/>
  <c r="AK137" i="23"/>
  <c r="AI168" i="23"/>
  <c r="AH146" i="23"/>
  <c r="T146" i="23" s="1"/>
  <c r="AI157" i="23"/>
  <c r="Y173" i="23"/>
  <c r="Y43" i="23"/>
  <c r="Z38" i="23"/>
  <c r="Y35" i="23"/>
  <c r="AJ137" i="23"/>
  <c r="AN154" i="23"/>
  <c r="AN165" i="23"/>
  <c r="X156" i="23"/>
  <c r="AH130" i="23"/>
  <c r="T130" i="23" s="1"/>
  <c r="AL165" i="23"/>
  <c r="AL154" i="23"/>
  <c r="AL142" i="23"/>
  <c r="AL164" i="23" s="1"/>
  <c r="AH191" i="23"/>
  <c r="T191" i="23" s="1"/>
  <c r="AI190" i="23"/>
  <c r="AN167" i="23"/>
  <c r="U167" i="23" s="1"/>
  <c r="AN156" i="23"/>
  <c r="U156" i="23" s="1"/>
  <c r="AH117" i="23"/>
  <c r="T117" i="23" s="1"/>
  <c r="AH112" i="23"/>
  <c r="T112" i="23" s="1"/>
  <c r="AI156" i="23"/>
  <c r="AI167" i="23"/>
  <c r="AH141" i="23"/>
  <c r="T141" i="23" s="1"/>
  <c r="AN137" i="23"/>
  <c r="U137" i="23" s="1"/>
  <c r="AH140" i="23"/>
  <c r="T140" i="23" s="1"/>
  <c r="X168" i="23"/>
  <c r="X157" i="23"/>
  <c r="AJ145" i="23"/>
  <c r="AJ142" i="23" s="1"/>
  <c r="AJ164" i="23" s="1"/>
  <c r="AH32" i="23"/>
  <c r="T32" i="23" s="1"/>
  <c r="AN30" i="23"/>
  <c r="U30" i="23" s="1"/>
  <c r="AP156" i="23"/>
  <c r="W156" i="23" s="1"/>
  <c r="AP167" i="23"/>
  <c r="W167" i="23" s="1"/>
  <c r="AI175" i="23"/>
  <c r="AM137" i="23"/>
  <c r="AO145" i="23"/>
  <c r="V145" i="23" s="1"/>
  <c r="AO40" i="23"/>
  <c r="V40" i="23" s="1"/>
  <c r="AH33" i="23"/>
  <c r="T33" i="23" s="1"/>
  <c r="AJ30" i="23"/>
  <c r="AM143" i="23"/>
  <c r="AM40" i="23"/>
  <c r="G190" i="8"/>
  <c r="F190" i="8"/>
  <c r="N17" i="17"/>
  <c r="N16" i="17"/>
  <c r="N15" i="17"/>
  <c r="J22" i="18"/>
  <c r="H22" i="18"/>
  <c r="I21" i="18"/>
  <c r="H21" i="18"/>
  <c r="H20" i="18"/>
  <c r="H19" i="18"/>
  <c r="H18" i="18"/>
  <c r="I17" i="18"/>
  <c r="H17" i="18" s="1"/>
  <c r="H16" i="18"/>
  <c r="H15" i="18"/>
  <c r="N14" i="18"/>
  <c r="N13" i="18" s="1"/>
  <c r="M14" i="18"/>
  <c r="M13" i="18" s="1"/>
  <c r="L14" i="18"/>
  <c r="K14" i="18"/>
  <c r="J14" i="18"/>
  <c r="J13" i="18" s="1"/>
  <c r="I14" i="18"/>
  <c r="I13" i="18" s="1"/>
  <c r="L13" i="18"/>
  <c r="K13" i="18"/>
  <c r="X167" i="23" l="1"/>
  <c r="X142" i="23"/>
  <c r="AH72" i="23"/>
  <c r="T72" i="23" s="1"/>
  <c r="T74" i="23"/>
  <c r="AN168" i="23"/>
  <c r="AN142" i="23"/>
  <c r="U142" i="23" s="1"/>
  <c r="AH159" i="23"/>
  <c r="T159" i="23" s="1"/>
  <c r="AH168" i="23"/>
  <c r="T168" i="23" s="1"/>
  <c r="AH180" i="23"/>
  <c r="T180" i="23" s="1"/>
  <c r="AP153" i="23"/>
  <c r="W153" i="23" s="1"/>
  <c r="AH190" i="23"/>
  <c r="T190" i="23" s="1"/>
  <c r="AN157" i="23"/>
  <c r="Y170" i="23"/>
  <c r="AH166" i="23"/>
  <c r="T166" i="23" s="1"/>
  <c r="AK153" i="23"/>
  <c r="AP164" i="23"/>
  <c r="W164" i="23" s="1"/>
  <c r="AN155" i="23"/>
  <c r="AH155" i="23"/>
  <c r="T155" i="23" s="1"/>
  <c r="AH127" i="23"/>
  <c r="T127" i="23" s="1"/>
  <c r="X153" i="23"/>
  <c r="AH185" i="23"/>
  <c r="T185" i="23" s="1"/>
  <c r="AN153" i="23"/>
  <c r="U153" i="23" s="1"/>
  <c r="AM165" i="23"/>
  <c r="AM154" i="23"/>
  <c r="AM153" i="23" s="1"/>
  <c r="AM142" i="23"/>
  <c r="AM164" i="23" s="1"/>
  <c r="AO167" i="23"/>
  <c r="V167" i="23" s="1"/>
  <c r="AO156" i="23"/>
  <c r="V156" i="23" s="1"/>
  <c r="AH30" i="23"/>
  <c r="T30" i="23" s="1"/>
  <c r="Z173" i="23"/>
  <c r="Z35" i="23"/>
  <c r="Z43" i="23"/>
  <c r="AA38" i="23"/>
  <c r="AI165" i="23"/>
  <c r="AI154" i="23"/>
  <c r="AH143" i="23"/>
  <c r="T143" i="23" s="1"/>
  <c r="AI142" i="23"/>
  <c r="AI164" i="23" s="1"/>
  <c r="Y145" i="23"/>
  <c r="Y40" i="23"/>
  <c r="AJ167" i="23"/>
  <c r="AJ156" i="23"/>
  <c r="AJ153" i="23" s="1"/>
  <c r="AL153" i="23"/>
  <c r="AH137" i="23"/>
  <c r="T137" i="23" s="1"/>
  <c r="AH157" i="23"/>
  <c r="T157" i="23" s="1"/>
  <c r="AO154" i="23"/>
  <c r="AO142" i="23"/>
  <c r="V142" i="23" s="1"/>
  <c r="AO165" i="23"/>
  <c r="H14" i="18"/>
  <c r="H13" i="18" s="1"/>
  <c r="X164" i="23" l="1"/>
  <c r="AO153" i="23"/>
  <c r="V153" i="23" s="1"/>
  <c r="AN164" i="23"/>
  <c r="U164" i="23" s="1"/>
  <c r="AO164" i="23"/>
  <c r="V164" i="23" s="1"/>
  <c r="Z170" i="23"/>
  <c r="AI153" i="23"/>
  <c r="AH154" i="23"/>
  <c r="T154" i="23" s="1"/>
  <c r="AA173" i="23"/>
  <c r="AA35" i="23"/>
  <c r="AH38" i="23"/>
  <c r="Z40" i="23"/>
  <c r="Z145" i="23"/>
  <c r="AH165" i="23"/>
  <c r="T165" i="23" s="1"/>
  <c r="Y167" i="23"/>
  <c r="Y156" i="23"/>
  <c r="Y142" i="23"/>
  <c r="J18" i="17"/>
  <c r="L17" i="17"/>
  <c r="K17" i="17"/>
  <c r="M16" i="17"/>
  <c r="L16" i="17"/>
  <c r="K16" i="17"/>
  <c r="J16" i="17"/>
  <c r="H16" i="17" s="1"/>
  <c r="I16" i="17"/>
  <c r="L15" i="17"/>
  <c r="K15" i="17"/>
  <c r="J15" i="17"/>
  <c r="H15" i="17" s="1"/>
  <c r="I15" i="17"/>
  <c r="N13" i="17"/>
  <c r="N18" i="17" s="1"/>
  <c r="N14" i="17" s="1"/>
  <c r="M13" i="17"/>
  <c r="M18" i="17" s="1"/>
  <c r="M14" i="17" s="1"/>
  <c r="L13" i="17"/>
  <c r="L18" i="17" s="1"/>
  <c r="K13" i="17"/>
  <c r="K14" i="17" s="1"/>
  <c r="I13" i="17"/>
  <c r="I18" i="17" s="1"/>
  <c r="J12" i="17"/>
  <c r="J17" i="17" s="1"/>
  <c r="I12" i="17"/>
  <c r="H12" i="17" s="1"/>
  <c r="H11" i="17"/>
  <c r="H10" i="17"/>
  <c r="M9" i="17"/>
  <c r="L9" i="17"/>
  <c r="R189" i="8"/>
  <c r="Q189" i="8"/>
  <c r="P189" i="8"/>
  <c r="O189" i="8"/>
  <c r="N189" i="8"/>
  <c r="R188" i="8"/>
  <c r="Q188" i="8"/>
  <c r="P188" i="8"/>
  <c r="O188" i="8"/>
  <c r="N188" i="8"/>
  <c r="R187" i="8"/>
  <c r="Q187" i="8"/>
  <c r="Q185" i="8" s="1"/>
  <c r="P187" i="8"/>
  <c r="O187" i="8"/>
  <c r="N187" i="8"/>
  <c r="M187" i="8"/>
  <c r="L187" i="8"/>
  <c r="J187" i="8"/>
  <c r="I187" i="8"/>
  <c r="H187" i="8"/>
  <c r="G187" i="8"/>
  <c r="R186" i="8"/>
  <c r="R185" i="8" s="1"/>
  <c r="Q186" i="8"/>
  <c r="P186" i="8"/>
  <c r="P185" i="8" s="1"/>
  <c r="O186" i="8"/>
  <c r="N186" i="8"/>
  <c r="R184" i="8"/>
  <c r="Q184" i="8"/>
  <c r="P184" i="8"/>
  <c r="O184" i="8"/>
  <c r="N184" i="8"/>
  <c r="R183" i="8"/>
  <c r="Q183" i="8"/>
  <c r="P183" i="8"/>
  <c r="O183" i="8"/>
  <c r="N183" i="8"/>
  <c r="R182" i="8"/>
  <c r="Q182" i="8"/>
  <c r="P182" i="8"/>
  <c r="O182" i="8"/>
  <c r="N182" i="8"/>
  <c r="M182" i="8"/>
  <c r="L182" i="8"/>
  <c r="J182" i="8"/>
  <c r="I182" i="8"/>
  <c r="H182" i="8"/>
  <c r="G182" i="8"/>
  <c r="R181" i="8"/>
  <c r="R180" i="8" s="1"/>
  <c r="Q181" i="8"/>
  <c r="P181" i="8"/>
  <c r="O181" i="8"/>
  <c r="N181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R178" i="8"/>
  <c r="Q178" i="8"/>
  <c r="P178" i="8"/>
  <c r="O178" i="8"/>
  <c r="N178" i="8"/>
  <c r="M178" i="8"/>
  <c r="L178" i="8"/>
  <c r="K178" i="8"/>
  <c r="J178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R176" i="8"/>
  <c r="Q176" i="8"/>
  <c r="P176" i="8"/>
  <c r="O176" i="8"/>
  <c r="N176" i="8"/>
  <c r="M176" i="8"/>
  <c r="L176" i="8"/>
  <c r="K176" i="8"/>
  <c r="J176" i="8"/>
  <c r="I176" i="8"/>
  <c r="H176" i="8"/>
  <c r="G176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R173" i="8"/>
  <c r="Q173" i="8"/>
  <c r="P173" i="8"/>
  <c r="O173" i="8"/>
  <c r="N173" i="8"/>
  <c r="J173" i="8"/>
  <c r="I173" i="8"/>
  <c r="G173" i="8"/>
  <c r="R172" i="8"/>
  <c r="Q172" i="8"/>
  <c r="P172" i="8"/>
  <c r="O172" i="8"/>
  <c r="N172" i="8"/>
  <c r="M172" i="8"/>
  <c r="L172" i="8"/>
  <c r="I172" i="8"/>
  <c r="H172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R162" i="8"/>
  <c r="Q162" i="8"/>
  <c r="P162" i="8"/>
  <c r="O162" i="8"/>
  <c r="N162" i="8"/>
  <c r="M162" i="8"/>
  <c r="L162" i="8"/>
  <c r="K162" i="8"/>
  <c r="J162" i="8"/>
  <c r="I162" i="8"/>
  <c r="G162" i="8"/>
  <c r="R161" i="8"/>
  <c r="Q161" i="8"/>
  <c r="P161" i="8"/>
  <c r="O161" i="8"/>
  <c r="N161" i="8"/>
  <c r="M161" i="8"/>
  <c r="L161" i="8"/>
  <c r="J161" i="8"/>
  <c r="I161" i="8"/>
  <c r="H161" i="8"/>
  <c r="G161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52" i="8"/>
  <c r="G151" i="8"/>
  <c r="F151" i="8" s="1"/>
  <c r="G150" i="8"/>
  <c r="F150" i="8" s="1"/>
  <c r="F149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R141" i="8"/>
  <c r="Q141" i="8"/>
  <c r="P141" i="8"/>
  <c r="O141" i="8"/>
  <c r="N141" i="8"/>
  <c r="R140" i="8"/>
  <c r="Q140" i="8"/>
  <c r="P140" i="8"/>
  <c r="O140" i="8"/>
  <c r="N140" i="8"/>
  <c r="R139" i="8"/>
  <c r="Q139" i="8"/>
  <c r="P139" i="8"/>
  <c r="O139" i="8"/>
  <c r="N139" i="8"/>
  <c r="M139" i="8"/>
  <c r="I139" i="8"/>
  <c r="H139" i="8"/>
  <c r="R138" i="8"/>
  <c r="Q138" i="8"/>
  <c r="P138" i="8"/>
  <c r="O138" i="8"/>
  <c r="N138" i="8"/>
  <c r="F136" i="8"/>
  <c r="F163" i="8" s="1"/>
  <c r="H135" i="8"/>
  <c r="H132" i="8" s="1"/>
  <c r="H159" i="8" s="1"/>
  <c r="K134" i="8"/>
  <c r="F134" i="8" s="1"/>
  <c r="F161" i="8" s="1"/>
  <c r="F133" i="8"/>
  <c r="R132" i="8"/>
  <c r="R159" i="8" s="1"/>
  <c r="Q132" i="8"/>
  <c r="Q159" i="8" s="1"/>
  <c r="P132" i="8"/>
  <c r="P159" i="8" s="1"/>
  <c r="O132" i="8"/>
  <c r="O159" i="8" s="1"/>
  <c r="N132" i="8"/>
  <c r="N159" i="8" s="1"/>
  <c r="M132" i="8"/>
  <c r="M159" i="8" s="1"/>
  <c r="L132" i="8"/>
  <c r="L159" i="8" s="1"/>
  <c r="K132" i="8"/>
  <c r="K159" i="8" s="1"/>
  <c r="J132" i="8"/>
  <c r="J159" i="8" s="1"/>
  <c r="I132" i="8"/>
  <c r="I159" i="8" s="1"/>
  <c r="G132" i="8"/>
  <c r="G159" i="8" s="1"/>
  <c r="M126" i="8"/>
  <c r="M184" i="8" s="1"/>
  <c r="L126" i="8"/>
  <c r="L184" i="8" s="1"/>
  <c r="K126" i="8"/>
  <c r="K184" i="8" s="1"/>
  <c r="J126" i="8"/>
  <c r="J184" i="8" s="1"/>
  <c r="I126" i="8"/>
  <c r="I184" i="8" s="1"/>
  <c r="H126" i="8"/>
  <c r="G126" i="8"/>
  <c r="G184" i="8" s="1"/>
  <c r="M125" i="8"/>
  <c r="L125" i="8"/>
  <c r="K125" i="8"/>
  <c r="K183" i="8" s="1"/>
  <c r="J125" i="8"/>
  <c r="J183" i="8" s="1"/>
  <c r="I125" i="8"/>
  <c r="I183" i="8" s="1"/>
  <c r="H125" i="8"/>
  <c r="G125" i="8"/>
  <c r="G183" i="8" s="1"/>
  <c r="K124" i="8"/>
  <c r="M123" i="8"/>
  <c r="M181" i="8" s="1"/>
  <c r="L123" i="8"/>
  <c r="L181" i="8" s="1"/>
  <c r="K123" i="8"/>
  <c r="K181" i="8" s="1"/>
  <c r="J123" i="8"/>
  <c r="I123" i="8"/>
  <c r="I181" i="8" s="1"/>
  <c r="H123" i="8"/>
  <c r="H181" i="8" s="1"/>
  <c r="G123" i="8"/>
  <c r="G181" i="8" s="1"/>
  <c r="R122" i="8"/>
  <c r="Q122" i="8"/>
  <c r="P122" i="8"/>
  <c r="O122" i="8"/>
  <c r="N122" i="8"/>
  <c r="M116" i="8"/>
  <c r="M189" i="8" s="1"/>
  <c r="L116" i="8"/>
  <c r="L189" i="8" s="1"/>
  <c r="K116" i="8"/>
  <c r="J116" i="8"/>
  <c r="J189" i="8" s="1"/>
  <c r="I116" i="8"/>
  <c r="I189" i="8" s="1"/>
  <c r="H116" i="8"/>
  <c r="H189" i="8" s="1"/>
  <c r="G116" i="8"/>
  <c r="M115" i="8"/>
  <c r="M188" i="8" s="1"/>
  <c r="L115" i="8"/>
  <c r="L188" i="8" s="1"/>
  <c r="K115" i="8"/>
  <c r="K188" i="8" s="1"/>
  <c r="J115" i="8"/>
  <c r="J188" i="8" s="1"/>
  <c r="I115" i="8"/>
  <c r="I188" i="8" s="1"/>
  <c r="H115" i="8"/>
  <c r="H188" i="8" s="1"/>
  <c r="G115" i="8"/>
  <c r="K114" i="8"/>
  <c r="K187" i="8" s="1"/>
  <c r="F114" i="8"/>
  <c r="M113" i="8"/>
  <c r="L113" i="8"/>
  <c r="L186" i="8" s="1"/>
  <c r="L185" i="8" s="1"/>
  <c r="K113" i="8"/>
  <c r="K186" i="8" s="1"/>
  <c r="J113" i="8"/>
  <c r="I113" i="8"/>
  <c r="H113" i="8"/>
  <c r="H186" i="8" s="1"/>
  <c r="G113" i="8"/>
  <c r="G186" i="8" s="1"/>
  <c r="R112" i="8"/>
  <c r="Q112" i="8"/>
  <c r="P112" i="8"/>
  <c r="O112" i="8"/>
  <c r="N112" i="8"/>
  <c r="L112" i="8"/>
  <c r="J112" i="8"/>
  <c r="F111" i="8"/>
  <c r="I110" i="8"/>
  <c r="H110" i="8"/>
  <c r="H178" i="8" s="1"/>
  <c r="G110" i="8"/>
  <c r="G107" i="8" s="1"/>
  <c r="F109" i="8"/>
  <c r="F108" i="8"/>
  <c r="R107" i="8"/>
  <c r="Q107" i="8"/>
  <c r="P107" i="8"/>
  <c r="O107" i="8"/>
  <c r="N107" i="8"/>
  <c r="M107" i="8"/>
  <c r="L107" i="8"/>
  <c r="K107" i="8"/>
  <c r="J107" i="8"/>
  <c r="F106" i="8"/>
  <c r="F105" i="8"/>
  <c r="K105" i="8"/>
  <c r="K102" i="8" s="1"/>
  <c r="H105" i="8"/>
  <c r="H102" i="8" s="1"/>
  <c r="G104" i="8"/>
  <c r="F103" i="8"/>
  <c r="R102" i="8"/>
  <c r="Q102" i="8"/>
  <c r="P102" i="8"/>
  <c r="O102" i="8"/>
  <c r="N102" i="8"/>
  <c r="M102" i="8"/>
  <c r="J102" i="8"/>
  <c r="I102" i="8"/>
  <c r="F101" i="8"/>
  <c r="F100" i="8"/>
  <c r="F99" i="8"/>
  <c r="F98" i="8"/>
  <c r="R97" i="8"/>
  <c r="Q97" i="8"/>
  <c r="P97" i="8"/>
  <c r="O97" i="8"/>
  <c r="N97" i="8"/>
  <c r="M97" i="8"/>
  <c r="L97" i="8"/>
  <c r="K97" i="8"/>
  <c r="J97" i="8"/>
  <c r="I97" i="8"/>
  <c r="H97" i="8"/>
  <c r="G97" i="8"/>
  <c r="F96" i="8"/>
  <c r="F95" i="8"/>
  <c r="F94" i="8"/>
  <c r="F93" i="8"/>
  <c r="R92" i="8"/>
  <c r="Q92" i="8"/>
  <c r="P92" i="8"/>
  <c r="O92" i="8"/>
  <c r="N92" i="8"/>
  <c r="M92" i="8"/>
  <c r="L92" i="8"/>
  <c r="K92" i="8"/>
  <c r="J92" i="8"/>
  <c r="I92" i="8"/>
  <c r="H92" i="8"/>
  <c r="G92" i="8"/>
  <c r="R91" i="8"/>
  <c r="Q91" i="8"/>
  <c r="P91" i="8"/>
  <c r="O91" i="8"/>
  <c r="N91" i="8"/>
  <c r="M91" i="8"/>
  <c r="L91" i="8"/>
  <c r="K91" i="8"/>
  <c r="J91" i="8"/>
  <c r="I91" i="8"/>
  <c r="H91" i="8"/>
  <c r="G91" i="8"/>
  <c r="R90" i="8"/>
  <c r="Q90" i="8"/>
  <c r="P90" i="8"/>
  <c r="O90" i="8"/>
  <c r="N90" i="8"/>
  <c r="M90" i="8"/>
  <c r="L90" i="8"/>
  <c r="K90" i="8"/>
  <c r="J90" i="8"/>
  <c r="I90" i="8"/>
  <c r="G90" i="8"/>
  <c r="R89" i="8"/>
  <c r="Q89" i="8"/>
  <c r="P89" i="8"/>
  <c r="O89" i="8"/>
  <c r="N89" i="8"/>
  <c r="M89" i="8"/>
  <c r="L89" i="8"/>
  <c r="J89" i="8"/>
  <c r="I89" i="8"/>
  <c r="H89" i="8"/>
  <c r="G89" i="8"/>
  <c r="R88" i="8"/>
  <c r="Q88" i="8"/>
  <c r="P88" i="8"/>
  <c r="O88" i="8"/>
  <c r="N88" i="8"/>
  <c r="M88" i="8"/>
  <c r="L88" i="8"/>
  <c r="K88" i="8"/>
  <c r="J88" i="8"/>
  <c r="I88" i="8"/>
  <c r="H88" i="8"/>
  <c r="G88" i="8"/>
  <c r="G87" i="8" s="1"/>
  <c r="F86" i="8"/>
  <c r="F85" i="8"/>
  <c r="K84" i="8"/>
  <c r="K89" i="8" s="1"/>
  <c r="F83" i="8"/>
  <c r="R82" i="8"/>
  <c r="Q82" i="8"/>
  <c r="P82" i="8"/>
  <c r="O82" i="8"/>
  <c r="N82" i="8"/>
  <c r="M82" i="8"/>
  <c r="L82" i="8"/>
  <c r="K82" i="8"/>
  <c r="J82" i="8"/>
  <c r="I82" i="8"/>
  <c r="H82" i="8"/>
  <c r="G82" i="8"/>
  <c r="F81" i="8"/>
  <c r="H80" i="8"/>
  <c r="H90" i="8" s="1"/>
  <c r="F79" i="8"/>
  <c r="F78" i="8"/>
  <c r="R77" i="8"/>
  <c r="Q77" i="8"/>
  <c r="P77" i="8"/>
  <c r="O77" i="8"/>
  <c r="N77" i="8"/>
  <c r="M77" i="8"/>
  <c r="L77" i="8"/>
  <c r="K77" i="8"/>
  <c r="J77" i="8"/>
  <c r="I77" i="8"/>
  <c r="G77" i="8"/>
  <c r="R76" i="8"/>
  <c r="Q76" i="8"/>
  <c r="P76" i="8"/>
  <c r="O76" i="8"/>
  <c r="N76" i="8"/>
  <c r="M76" i="8"/>
  <c r="L76" i="8"/>
  <c r="K76" i="8"/>
  <c r="J76" i="8"/>
  <c r="I76" i="8"/>
  <c r="H76" i="8"/>
  <c r="G76" i="8"/>
  <c r="R75" i="8"/>
  <c r="Q75" i="8"/>
  <c r="P75" i="8"/>
  <c r="O75" i="8"/>
  <c r="N75" i="8"/>
  <c r="M75" i="8"/>
  <c r="J75" i="8"/>
  <c r="I75" i="8"/>
  <c r="G75" i="8"/>
  <c r="R74" i="8"/>
  <c r="Q74" i="8"/>
  <c r="Q72" i="8" s="1"/>
  <c r="P74" i="8"/>
  <c r="O74" i="8"/>
  <c r="N74" i="8"/>
  <c r="M74" i="8"/>
  <c r="L74" i="8"/>
  <c r="K74" i="8"/>
  <c r="I74" i="8"/>
  <c r="H74" i="8"/>
  <c r="G74" i="8"/>
  <c r="R73" i="8"/>
  <c r="Q73" i="8"/>
  <c r="P73" i="8"/>
  <c r="O73" i="8"/>
  <c r="N73" i="8"/>
  <c r="M73" i="8"/>
  <c r="L73" i="8"/>
  <c r="K73" i="8"/>
  <c r="J73" i="8"/>
  <c r="I73" i="8"/>
  <c r="H73" i="8"/>
  <c r="G73" i="8"/>
  <c r="F71" i="8"/>
  <c r="F70" i="8"/>
  <c r="F69" i="8"/>
  <c r="F67" i="8" s="1"/>
  <c r="F68" i="8"/>
  <c r="R67" i="8"/>
  <c r="Q67" i="8"/>
  <c r="P67" i="8"/>
  <c r="O67" i="8"/>
  <c r="N67" i="8"/>
  <c r="M67" i="8"/>
  <c r="L67" i="8"/>
  <c r="K67" i="8"/>
  <c r="J67" i="8"/>
  <c r="I67" i="8"/>
  <c r="H67" i="8"/>
  <c r="G67" i="8"/>
  <c r="F66" i="8"/>
  <c r="F65" i="8"/>
  <c r="F64" i="8"/>
  <c r="F63" i="8"/>
  <c r="R62" i="8"/>
  <c r="Q62" i="8"/>
  <c r="P62" i="8"/>
  <c r="O62" i="8"/>
  <c r="N62" i="8"/>
  <c r="M62" i="8"/>
  <c r="L62" i="8"/>
  <c r="K62" i="8"/>
  <c r="J62" i="8"/>
  <c r="I62" i="8"/>
  <c r="H62" i="8"/>
  <c r="G62" i="8"/>
  <c r="F61" i="8"/>
  <c r="L57" i="8"/>
  <c r="K60" i="8"/>
  <c r="K140" i="8" s="1"/>
  <c r="H60" i="8"/>
  <c r="H75" i="8" s="1"/>
  <c r="J59" i="8"/>
  <c r="J172" i="8" s="1"/>
  <c r="F58" i="8"/>
  <c r="R57" i="8"/>
  <c r="Q57" i="8"/>
  <c r="P57" i="8"/>
  <c r="O57" i="8"/>
  <c r="N57" i="8"/>
  <c r="M57" i="8"/>
  <c r="I57" i="8"/>
  <c r="H57" i="8"/>
  <c r="G57" i="8"/>
  <c r="R55" i="8"/>
  <c r="Q55" i="8"/>
  <c r="P55" i="8"/>
  <c r="O55" i="8"/>
  <c r="N55" i="8"/>
  <c r="M55" i="8"/>
  <c r="L55" i="8"/>
  <c r="K55" i="8"/>
  <c r="J55" i="8"/>
  <c r="I55" i="8"/>
  <c r="H55" i="8"/>
  <c r="F55" i="8" s="1"/>
  <c r="G55" i="8"/>
  <c r="R54" i="8"/>
  <c r="Q54" i="8"/>
  <c r="P54" i="8"/>
  <c r="O54" i="8"/>
  <c r="N54" i="8"/>
  <c r="M54" i="8"/>
  <c r="L54" i="8"/>
  <c r="K54" i="8"/>
  <c r="J54" i="8"/>
  <c r="I54" i="8"/>
  <c r="H54" i="8"/>
  <c r="G54" i="8"/>
  <c r="R53" i="8"/>
  <c r="Q53" i="8"/>
  <c r="P53" i="8"/>
  <c r="O53" i="8"/>
  <c r="N53" i="8"/>
  <c r="M53" i="8"/>
  <c r="L53" i="8"/>
  <c r="K53" i="8"/>
  <c r="J53" i="8"/>
  <c r="I53" i="8"/>
  <c r="H53" i="8"/>
  <c r="F53" i="8" s="1"/>
  <c r="G53" i="8"/>
  <c r="R52" i="8"/>
  <c r="Q52" i="8"/>
  <c r="Q51" i="8" s="1"/>
  <c r="P52" i="8"/>
  <c r="P51" i="8" s="1"/>
  <c r="O52" i="8"/>
  <c r="O51" i="8" s="1"/>
  <c r="N52" i="8"/>
  <c r="M52" i="8"/>
  <c r="M51" i="8" s="1"/>
  <c r="L52" i="8"/>
  <c r="K52" i="8"/>
  <c r="K51" i="8" s="1"/>
  <c r="J52" i="8"/>
  <c r="I52" i="8"/>
  <c r="I51" i="8" s="1"/>
  <c r="H52" i="8"/>
  <c r="H51" i="8" s="1"/>
  <c r="G52" i="8"/>
  <c r="F50" i="8"/>
  <c r="F49" i="8"/>
  <c r="F48" i="8"/>
  <c r="F47" i="8"/>
  <c r="R46" i="8"/>
  <c r="Q46" i="8"/>
  <c r="P46" i="8"/>
  <c r="O46" i="8"/>
  <c r="N46" i="8"/>
  <c r="M46" i="8"/>
  <c r="L46" i="8"/>
  <c r="K46" i="8"/>
  <c r="J46" i="8"/>
  <c r="I46" i="8"/>
  <c r="H46" i="8"/>
  <c r="G46" i="8"/>
  <c r="R44" i="8"/>
  <c r="R146" i="8" s="1"/>
  <c r="Q44" i="8"/>
  <c r="P44" i="8"/>
  <c r="O44" i="8"/>
  <c r="N44" i="8"/>
  <c r="N146" i="8" s="1"/>
  <c r="M44" i="8"/>
  <c r="L44" i="8"/>
  <c r="K44" i="8"/>
  <c r="J44" i="8"/>
  <c r="I44" i="8"/>
  <c r="H44" i="8"/>
  <c r="G44" i="8"/>
  <c r="R43" i="8"/>
  <c r="Q43" i="8"/>
  <c r="P43" i="8"/>
  <c r="O43" i="8"/>
  <c r="N43" i="8"/>
  <c r="J43" i="8"/>
  <c r="I43" i="8"/>
  <c r="G43" i="8"/>
  <c r="R42" i="8"/>
  <c r="Q42" i="8"/>
  <c r="P42" i="8"/>
  <c r="O42" i="8"/>
  <c r="N42" i="8"/>
  <c r="M42" i="8"/>
  <c r="L42" i="8"/>
  <c r="K42" i="8"/>
  <c r="J42" i="8"/>
  <c r="I42" i="8"/>
  <c r="H42" i="8"/>
  <c r="G42" i="8"/>
  <c r="R41" i="8"/>
  <c r="R143" i="8" s="1"/>
  <c r="Q41" i="8"/>
  <c r="P41" i="8"/>
  <c r="O41" i="8"/>
  <c r="N41" i="8"/>
  <c r="N143" i="8" s="1"/>
  <c r="M41" i="8"/>
  <c r="L41" i="8"/>
  <c r="K41" i="8"/>
  <c r="J41" i="8"/>
  <c r="I41" i="8"/>
  <c r="H41" i="8"/>
  <c r="G41" i="8"/>
  <c r="N40" i="8"/>
  <c r="F39" i="8"/>
  <c r="K38" i="8"/>
  <c r="K35" i="8" s="1"/>
  <c r="H38" i="8"/>
  <c r="H35" i="8" s="1"/>
  <c r="F37" i="8"/>
  <c r="F36" i="8"/>
  <c r="R35" i="8"/>
  <c r="Q35" i="8"/>
  <c r="P35" i="8"/>
  <c r="O35" i="8"/>
  <c r="N35" i="8"/>
  <c r="M35" i="8"/>
  <c r="L35" i="8"/>
  <c r="J35" i="8"/>
  <c r="I35" i="8"/>
  <c r="G35" i="8"/>
  <c r="R34" i="8"/>
  <c r="Q34" i="8"/>
  <c r="P34" i="8"/>
  <c r="O34" i="8"/>
  <c r="N34" i="8"/>
  <c r="M34" i="8"/>
  <c r="L34" i="8"/>
  <c r="K34" i="8"/>
  <c r="J34" i="8"/>
  <c r="I34" i="8"/>
  <c r="H34" i="8"/>
  <c r="G34" i="8"/>
  <c r="R33" i="8"/>
  <c r="Q33" i="8"/>
  <c r="P33" i="8"/>
  <c r="O33" i="8"/>
  <c r="N33" i="8"/>
  <c r="J33" i="8"/>
  <c r="I33" i="8"/>
  <c r="G33" i="8"/>
  <c r="R32" i="8"/>
  <c r="Q32" i="8"/>
  <c r="P32" i="8"/>
  <c r="O32" i="8"/>
  <c r="N32" i="8"/>
  <c r="M32" i="8"/>
  <c r="L32" i="8"/>
  <c r="K32" i="8"/>
  <c r="J32" i="8"/>
  <c r="I32" i="8"/>
  <c r="H32" i="8"/>
  <c r="G32" i="8"/>
  <c r="R31" i="8"/>
  <c r="Q31" i="8"/>
  <c r="P31" i="8"/>
  <c r="O31" i="8"/>
  <c r="N31" i="8"/>
  <c r="M31" i="8"/>
  <c r="L31" i="8"/>
  <c r="K31" i="8"/>
  <c r="J31" i="8"/>
  <c r="I31" i="8"/>
  <c r="H31" i="8"/>
  <c r="G31" i="8"/>
  <c r="J30" i="8"/>
  <c r="F29" i="8"/>
  <c r="F28" i="8"/>
  <c r="F27" i="8"/>
  <c r="F26" i="8"/>
  <c r="R25" i="8"/>
  <c r="Q25" i="8"/>
  <c r="P25" i="8"/>
  <c r="O25" i="8"/>
  <c r="N25" i="8"/>
  <c r="M25" i="8"/>
  <c r="L25" i="8"/>
  <c r="K25" i="8"/>
  <c r="J25" i="8"/>
  <c r="I25" i="8"/>
  <c r="H25" i="8"/>
  <c r="G25" i="8"/>
  <c r="F24" i="8"/>
  <c r="M23" i="8"/>
  <c r="M173" i="8" s="1"/>
  <c r="L173" i="8"/>
  <c r="K23" i="8"/>
  <c r="K33" i="8" s="1"/>
  <c r="H23" i="8"/>
  <c r="H33" i="8" s="1"/>
  <c r="F22" i="8"/>
  <c r="F21" i="8"/>
  <c r="R20" i="8"/>
  <c r="Q20" i="8"/>
  <c r="P20" i="8"/>
  <c r="O20" i="8"/>
  <c r="N20" i="8"/>
  <c r="M20" i="8"/>
  <c r="J20" i="8"/>
  <c r="I20" i="8"/>
  <c r="G20" i="8"/>
  <c r="F19" i="8"/>
  <c r="K18" i="8"/>
  <c r="K15" i="8" s="1"/>
  <c r="F17" i="8"/>
  <c r="F16" i="8"/>
  <c r="R15" i="8"/>
  <c r="Q15" i="8"/>
  <c r="P15" i="8"/>
  <c r="O15" i="8"/>
  <c r="N15" i="8"/>
  <c r="M15" i="8"/>
  <c r="L15" i="8"/>
  <c r="J15" i="8"/>
  <c r="I15" i="8"/>
  <c r="H15" i="8"/>
  <c r="G15" i="8"/>
  <c r="F14" i="8"/>
  <c r="K13" i="8"/>
  <c r="F13" i="8"/>
  <c r="F12" i="8"/>
  <c r="F11" i="8"/>
  <c r="N10" i="8"/>
  <c r="M10" i="8"/>
  <c r="L10" i="8"/>
  <c r="J10" i="8"/>
  <c r="I10" i="8"/>
  <c r="H10" i="8"/>
  <c r="G10" i="8"/>
  <c r="F46" i="8" l="1"/>
  <c r="Y153" i="23"/>
  <c r="Y164" i="23"/>
  <c r="AH35" i="23"/>
  <c r="T35" i="23" s="1"/>
  <c r="T38" i="23"/>
  <c r="AH43" i="23"/>
  <c r="AA43" i="23"/>
  <c r="AA170" i="23"/>
  <c r="AH173" i="23"/>
  <c r="T173" i="23" s="1"/>
  <c r="Z167" i="23"/>
  <c r="Z156" i="23"/>
  <c r="Z142" i="23"/>
  <c r="AA145" i="23"/>
  <c r="AA40" i="23"/>
  <c r="M72" i="8"/>
  <c r="I170" i="8"/>
  <c r="F174" i="8"/>
  <c r="J170" i="8"/>
  <c r="N30" i="8"/>
  <c r="J40" i="8"/>
  <c r="I72" i="8"/>
  <c r="L170" i="8"/>
  <c r="N185" i="8"/>
  <c r="R127" i="8"/>
  <c r="O145" i="8"/>
  <c r="O156" i="8" s="1"/>
  <c r="Q87" i="8"/>
  <c r="P87" i="8"/>
  <c r="N137" i="8"/>
  <c r="L87" i="8"/>
  <c r="Q170" i="8"/>
  <c r="N9" i="17"/>
  <c r="L14" i="17"/>
  <c r="H18" i="17"/>
  <c r="H14" i="17" s="1"/>
  <c r="K9" i="17"/>
  <c r="I14" i="17"/>
  <c r="I9" i="17"/>
  <c r="H13" i="17"/>
  <c r="H9" i="17" s="1"/>
  <c r="J14" i="17"/>
  <c r="I17" i="17"/>
  <c r="H17" i="17" s="1"/>
  <c r="K18" i="17"/>
  <c r="J9" i="17"/>
  <c r="J51" i="8"/>
  <c r="R51" i="8"/>
  <c r="N145" i="8"/>
  <c r="N167" i="8" s="1"/>
  <c r="K20" i="8"/>
  <c r="R30" i="8"/>
  <c r="Q143" i="8"/>
  <c r="Q154" i="8" s="1"/>
  <c r="I144" i="8"/>
  <c r="I155" i="8" s="1"/>
  <c r="M144" i="8"/>
  <c r="M166" i="8" s="1"/>
  <c r="Q144" i="8"/>
  <c r="Q166" i="8" s="1"/>
  <c r="P72" i="8"/>
  <c r="F76" i="8"/>
  <c r="H77" i="8"/>
  <c r="K87" i="8"/>
  <c r="F90" i="8"/>
  <c r="F92" i="8"/>
  <c r="I138" i="8"/>
  <c r="I143" i="8" s="1"/>
  <c r="M138" i="8"/>
  <c r="M143" i="8" s="1"/>
  <c r="M165" i="8" s="1"/>
  <c r="P127" i="8"/>
  <c r="N127" i="8"/>
  <c r="Q137" i="8"/>
  <c r="P170" i="8"/>
  <c r="O175" i="8"/>
  <c r="F177" i="8"/>
  <c r="P180" i="8"/>
  <c r="L51" i="8"/>
  <c r="F62" i="8"/>
  <c r="M87" i="8"/>
  <c r="F113" i="8"/>
  <c r="G122" i="8"/>
  <c r="O185" i="8"/>
  <c r="H107" i="8"/>
  <c r="F129" i="8"/>
  <c r="F148" i="8"/>
  <c r="P143" i="8"/>
  <c r="P165" i="8" s="1"/>
  <c r="F44" i="8"/>
  <c r="N51" i="8"/>
  <c r="K57" i="8"/>
  <c r="R170" i="8"/>
  <c r="Q30" i="8"/>
  <c r="O30" i="8"/>
  <c r="F52" i="8"/>
  <c r="F10" i="8"/>
  <c r="H20" i="8"/>
  <c r="L20" i="8"/>
  <c r="F38" i="8"/>
  <c r="F35" i="8" s="1"/>
  <c r="H144" i="8"/>
  <c r="H155" i="8" s="1"/>
  <c r="L144" i="8"/>
  <c r="L155" i="8" s="1"/>
  <c r="P144" i="8"/>
  <c r="P155" i="8" s="1"/>
  <c r="P145" i="8"/>
  <c r="P167" i="8" s="1"/>
  <c r="O146" i="8"/>
  <c r="O168" i="8" s="1"/>
  <c r="F59" i="8"/>
  <c r="F73" i="8"/>
  <c r="O72" i="8"/>
  <c r="J74" i="8"/>
  <c r="J72" i="8" s="1"/>
  <c r="N72" i="8"/>
  <c r="R72" i="8"/>
  <c r="F80" i="8"/>
  <c r="F89" i="8"/>
  <c r="O87" i="8"/>
  <c r="F97" i="8"/>
  <c r="M140" i="8"/>
  <c r="K112" i="8"/>
  <c r="H122" i="8"/>
  <c r="Q127" i="8"/>
  <c r="G30" i="8"/>
  <c r="H87" i="8"/>
  <c r="F91" i="8"/>
  <c r="L122" i="8"/>
  <c r="M122" i="8"/>
  <c r="P137" i="8"/>
  <c r="R137" i="8"/>
  <c r="N170" i="8"/>
  <c r="M175" i="8"/>
  <c r="Q175" i="8"/>
  <c r="H184" i="8"/>
  <c r="F184" i="8" s="1"/>
  <c r="K30" i="8"/>
  <c r="K173" i="8"/>
  <c r="F25" i="8"/>
  <c r="F32" i="8"/>
  <c r="P30" i="8"/>
  <c r="F34" i="8"/>
  <c r="R40" i="8"/>
  <c r="F54" i="8"/>
  <c r="Q146" i="8"/>
  <c r="Q168" i="8" s="1"/>
  <c r="I87" i="8"/>
  <c r="O127" i="8"/>
  <c r="Q180" i="8"/>
  <c r="N180" i="8"/>
  <c r="F31" i="8"/>
  <c r="K175" i="8"/>
  <c r="I166" i="8"/>
  <c r="N154" i="8"/>
  <c r="N165" i="8"/>
  <c r="R165" i="8"/>
  <c r="R154" i="8"/>
  <c r="H72" i="8"/>
  <c r="G180" i="8"/>
  <c r="O157" i="8"/>
  <c r="L180" i="8"/>
  <c r="M155" i="8"/>
  <c r="L33" i="8"/>
  <c r="L30" i="8" s="1"/>
  <c r="O40" i="8"/>
  <c r="H43" i="8"/>
  <c r="H40" i="8" s="1"/>
  <c r="M33" i="8"/>
  <c r="M30" i="8" s="1"/>
  <c r="F42" i="8"/>
  <c r="R144" i="8"/>
  <c r="M43" i="8"/>
  <c r="K75" i="8"/>
  <c r="K182" i="8"/>
  <c r="F182" i="8" s="1"/>
  <c r="F84" i="8"/>
  <c r="F82" i="8" s="1"/>
  <c r="F88" i="8"/>
  <c r="N87" i="8"/>
  <c r="G112" i="8"/>
  <c r="G188" i="8"/>
  <c r="F188" i="8" s="1"/>
  <c r="F115" i="8"/>
  <c r="I122" i="8"/>
  <c r="J141" i="8"/>
  <c r="J146" i="8" s="1"/>
  <c r="K10" i="8"/>
  <c r="F18" i="8"/>
  <c r="F15" i="8" s="1"/>
  <c r="I30" i="8"/>
  <c r="I40" i="8"/>
  <c r="Q40" i="8"/>
  <c r="O144" i="8"/>
  <c r="R145" i="8"/>
  <c r="G51" i="8"/>
  <c r="J57" i="8"/>
  <c r="F60" i="8"/>
  <c r="F57" i="8" s="1"/>
  <c r="G72" i="8"/>
  <c r="L75" i="8"/>
  <c r="L72" i="8" s="1"/>
  <c r="F77" i="8"/>
  <c r="L102" i="8"/>
  <c r="F104" i="8"/>
  <c r="F102" i="8" s="1"/>
  <c r="I178" i="8"/>
  <c r="I175" i="8" s="1"/>
  <c r="I107" i="8"/>
  <c r="H112" i="8"/>
  <c r="I186" i="8"/>
  <c r="I185" i="8" s="1"/>
  <c r="I112" i="8"/>
  <c r="M186" i="8"/>
  <c r="M185" i="8" s="1"/>
  <c r="M112" i="8"/>
  <c r="K122" i="8"/>
  <c r="F123" i="8"/>
  <c r="J181" i="8"/>
  <c r="J180" i="8" s="1"/>
  <c r="J122" i="8"/>
  <c r="F124" i="8"/>
  <c r="H183" i="8"/>
  <c r="L183" i="8"/>
  <c r="K172" i="8"/>
  <c r="K170" i="8" s="1"/>
  <c r="K161" i="8"/>
  <c r="K138" i="8"/>
  <c r="K143" i="8" s="1"/>
  <c r="O137" i="8"/>
  <c r="J139" i="8"/>
  <c r="J144" i="8" s="1"/>
  <c r="J140" i="8"/>
  <c r="J145" i="8" s="1"/>
  <c r="L141" i="8"/>
  <c r="L146" i="8" s="1"/>
  <c r="H175" i="8"/>
  <c r="F176" i="8"/>
  <c r="L175" i="8"/>
  <c r="P175" i="8"/>
  <c r="M183" i="8"/>
  <c r="H185" i="8"/>
  <c r="Q165" i="8"/>
  <c r="K43" i="8"/>
  <c r="N168" i="8"/>
  <c r="N157" i="8"/>
  <c r="R168" i="8"/>
  <c r="R157" i="8"/>
  <c r="G172" i="8"/>
  <c r="G102" i="8"/>
  <c r="J186" i="8"/>
  <c r="J185" i="8" s="1"/>
  <c r="J138" i="8"/>
  <c r="M127" i="8"/>
  <c r="H162" i="8"/>
  <c r="H140" i="8"/>
  <c r="F135" i="8"/>
  <c r="F162" i="8" s="1"/>
  <c r="G138" i="8"/>
  <c r="G143" i="8" s="1"/>
  <c r="L138" i="8"/>
  <c r="L143" i="8" s="1"/>
  <c r="G139" i="8"/>
  <c r="K139" i="8"/>
  <c r="K144" i="8" s="1"/>
  <c r="H141" i="8"/>
  <c r="H146" i="8" s="1"/>
  <c r="M141" i="8"/>
  <c r="F41" i="8"/>
  <c r="L43" i="8"/>
  <c r="L145" i="8" s="1"/>
  <c r="L156" i="8" s="1"/>
  <c r="G178" i="8"/>
  <c r="G175" i="8" s="1"/>
  <c r="F110" i="8"/>
  <c r="F107" i="8" s="1"/>
  <c r="G189" i="8"/>
  <c r="G141" i="8"/>
  <c r="G146" i="8" s="1"/>
  <c r="F116" i="8"/>
  <c r="F112" i="8" s="1"/>
  <c r="K189" i="8"/>
  <c r="K185" i="8" s="1"/>
  <c r="K141" i="8"/>
  <c r="K146" i="8" s="1"/>
  <c r="F125" i="8"/>
  <c r="F126" i="8"/>
  <c r="F160" i="8"/>
  <c r="H138" i="8"/>
  <c r="G140" i="8"/>
  <c r="G145" i="8" s="1"/>
  <c r="I141" i="8"/>
  <c r="I146" i="8" s="1"/>
  <c r="F23" i="8"/>
  <c r="F20" i="8" s="1"/>
  <c r="G40" i="8"/>
  <c r="H173" i="8"/>
  <c r="H170" i="8" s="1"/>
  <c r="H30" i="8"/>
  <c r="P40" i="8"/>
  <c r="O143" i="8"/>
  <c r="N144" i="8"/>
  <c r="Q145" i="8"/>
  <c r="P146" i="8"/>
  <c r="J87" i="8"/>
  <c r="R87" i="8"/>
  <c r="I180" i="8"/>
  <c r="I140" i="8"/>
  <c r="M170" i="8"/>
  <c r="F171" i="8"/>
  <c r="O170" i="8"/>
  <c r="J175" i="8"/>
  <c r="N175" i="8"/>
  <c r="R175" i="8"/>
  <c r="F179" i="8"/>
  <c r="O180" i="8"/>
  <c r="F187" i="8"/>
  <c r="Z153" i="23" l="1"/>
  <c r="AH145" i="23"/>
  <c r="T145" i="23" s="1"/>
  <c r="AH170" i="23"/>
  <c r="T170" i="23" s="1"/>
  <c r="AH40" i="23"/>
  <c r="T40" i="23" s="1"/>
  <c r="T43" i="23"/>
  <c r="Z164" i="23"/>
  <c r="AH167" i="23"/>
  <c r="T167" i="23" s="1"/>
  <c r="AA156" i="23"/>
  <c r="AA167" i="23"/>
  <c r="AA142" i="23"/>
  <c r="O167" i="8"/>
  <c r="N156" i="8"/>
  <c r="I154" i="8"/>
  <c r="I165" i="8"/>
  <c r="M137" i="8"/>
  <c r="H166" i="8"/>
  <c r="Q155" i="8"/>
  <c r="H180" i="8"/>
  <c r="F51" i="8"/>
  <c r="L166" i="8"/>
  <c r="M145" i="8"/>
  <c r="M156" i="8" s="1"/>
  <c r="N142" i="8"/>
  <c r="N164" i="8" s="1"/>
  <c r="P156" i="8"/>
  <c r="P166" i="8"/>
  <c r="F183" i="8"/>
  <c r="P154" i="8"/>
  <c r="F87" i="8"/>
  <c r="F132" i="8"/>
  <c r="F159" i="8" s="1"/>
  <c r="I137" i="8"/>
  <c r="L142" i="8"/>
  <c r="L164" i="8" s="1"/>
  <c r="M180" i="8"/>
  <c r="F139" i="8"/>
  <c r="M154" i="8"/>
  <c r="G185" i="8"/>
  <c r="Q157" i="8"/>
  <c r="H137" i="8"/>
  <c r="I127" i="8"/>
  <c r="F186" i="8"/>
  <c r="L137" i="8"/>
  <c r="F172" i="8"/>
  <c r="L127" i="8"/>
  <c r="J127" i="8"/>
  <c r="F33" i="8"/>
  <c r="F30" i="8" s="1"/>
  <c r="F75" i="8"/>
  <c r="F74" i="8"/>
  <c r="H157" i="8"/>
  <c r="H168" i="8"/>
  <c r="J155" i="8"/>
  <c r="J166" i="8"/>
  <c r="I168" i="8"/>
  <c r="I157" i="8"/>
  <c r="K168" i="8"/>
  <c r="K157" i="8"/>
  <c r="J167" i="8"/>
  <c r="J156" i="8"/>
  <c r="J168" i="8"/>
  <c r="J157" i="8"/>
  <c r="P157" i="8"/>
  <c r="P168" i="8"/>
  <c r="F131" i="8"/>
  <c r="H127" i="8"/>
  <c r="K145" i="8"/>
  <c r="K40" i="8"/>
  <c r="G127" i="8"/>
  <c r="R155" i="8"/>
  <c r="R166" i="8"/>
  <c r="K180" i="8"/>
  <c r="F43" i="8"/>
  <c r="F40" i="8" s="1"/>
  <c r="G170" i="8"/>
  <c r="F173" i="8"/>
  <c r="I145" i="8"/>
  <c r="L40" i="8"/>
  <c r="F141" i="8"/>
  <c r="F138" i="8"/>
  <c r="G137" i="8"/>
  <c r="J137" i="8"/>
  <c r="G167" i="8"/>
  <c r="G156" i="8"/>
  <c r="F122" i="8"/>
  <c r="O166" i="8"/>
  <c r="O155" i="8"/>
  <c r="M40" i="8"/>
  <c r="L157" i="8"/>
  <c r="L168" i="8"/>
  <c r="K72" i="8"/>
  <c r="H143" i="8"/>
  <c r="K154" i="8"/>
  <c r="K165" i="8"/>
  <c r="R142" i="8"/>
  <c r="R164" i="8" s="1"/>
  <c r="J143" i="8"/>
  <c r="N155" i="8"/>
  <c r="N166" i="8"/>
  <c r="F140" i="8"/>
  <c r="F189" i="8"/>
  <c r="F178" i="8"/>
  <c r="F175" i="8" s="1"/>
  <c r="K137" i="8"/>
  <c r="M146" i="8"/>
  <c r="M142" i="8" s="1"/>
  <c r="M164" i="8" s="1"/>
  <c r="G144" i="8"/>
  <c r="G142" i="8" s="1"/>
  <c r="G164" i="8" s="1"/>
  <c r="K127" i="8"/>
  <c r="H145" i="8"/>
  <c r="P142" i="8"/>
  <c r="P164" i="8" s="1"/>
  <c r="F181" i="8"/>
  <c r="R167" i="8"/>
  <c r="R156" i="8"/>
  <c r="L165" i="8"/>
  <c r="L154" i="8"/>
  <c r="G154" i="8"/>
  <c r="G165" i="8"/>
  <c r="K166" i="8"/>
  <c r="K155" i="8"/>
  <c r="G157" i="8"/>
  <c r="G168" i="8"/>
  <c r="O154" i="8"/>
  <c r="O165" i="8"/>
  <c r="O142" i="8"/>
  <c r="O164" i="8" s="1"/>
  <c r="Q156" i="8"/>
  <c r="Q167" i="8"/>
  <c r="F130" i="8"/>
  <c r="Q142" i="8"/>
  <c r="Q164" i="8" s="1"/>
  <c r="AH142" i="23" l="1"/>
  <c r="T142" i="23" s="1"/>
  <c r="AH164" i="23"/>
  <c r="T164" i="23" s="1"/>
  <c r="AA164" i="23"/>
  <c r="AA153" i="23"/>
  <c r="AH156" i="23"/>
  <c r="T156" i="23" s="1"/>
  <c r="N153" i="8"/>
  <c r="F146" i="8"/>
  <c r="F168" i="8" s="1"/>
  <c r="Q153" i="8"/>
  <c r="M167" i="8"/>
  <c r="F170" i="8"/>
  <c r="P153" i="8"/>
  <c r="L167" i="8"/>
  <c r="L153" i="8"/>
  <c r="F180" i="8"/>
  <c r="F185" i="8"/>
  <c r="O153" i="8"/>
  <c r="F72" i="8"/>
  <c r="R153" i="8"/>
  <c r="H167" i="8"/>
  <c r="H156" i="8"/>
  <c r="H165" i="8"/>
  <c r="H154" i="8"/>
  <c r="H142" i="8"/>
  <c r="H164" i="8" s="1"/>
  <c r="K167" i="8"/>
  <c r="K156" i="8"/>
  <c r="K153" i="8" s="1"/>
  <c r="K142" i="8"/>
  <c r="K164" i="8" s="1"/>
  <c r="F145" i="8"/>
  <c r="F167" i="8" s="1"/>
  <c r="F143" i="8"/>
  <c r="F144" i="8"/>
  <c r="F166" i="8" s="1"/>
  <c r="G166" i="8"/>
  <c r="G155" i="8"/>
  <c r="F155" i="8" s="1"/>
  <c r="F137" i="8"/>
  <c r="I156" i="8"/>
  <c r="I153" i="8" s="1"/>
  <c r="I167" i="8"/>
  <c r="I142" i="8"/>
  <c r="I164" i="8" s="1"/>
  <c r="F127" i="8"/>
  <c r="M168" i="8"/>
  <c r="M157" i="8"/>
  <c r="F157" i="8" s="1"/>
  <c r="J142" i="8"/>
  <c r="J164" i="8" s="1"/>
  <c r="J165" i="8"/>
  <c r="J154" i="8"/>
  <c r="J153" i="8" s="1"/>
  <c r="AH153" i="23" l="1"/>
  <c r="T153" i="23" s="1"/>
  <c r="F156" i="8"/>
  <c r="H153" i="8"/>
  <c r="M153" i="8"/>
  <c r="G153" i="8"/>
  <c r="F142" i="8"/>
  <c r="F164" i="8" s="1"/>
  <c r="F165" i="8"/>
  <c r="F154" i="8"/>
  <c r="F153" i="8" l="1"/>
  <c r="M25" i="15"/>
  <c r="N25" i="15" s="1"/>
  <c r="O25" i="15" s="1"/>
  <c r="P25" i="15" s="1"/>
  <c r="R30" i="15" l="1"/>
  <c r="R14" i="15"/>
  <c r="G27" i="15" l="1"/>
  <c r="H27" i="15" s="1"/>
  <c r="I27" i="15" s="1"/>
  <c r="J27" i="15" s="1"/>
  <c r="K27" i="15" s="1"/>
  <c r="G25" i="15"/>
  <c r="H25" i="15" s="1"/>
  <c r="J25" i="15" s="1"/>
  <c r="K25" i="15" s="1"/>
  <c r="H24" i="15"/>
  <c r="K24" i="15" s="1"/>
  <c r="R13" i="15"/>
  <c r="L27" i="15" l="1"/>
  <c r="M27" i="15"/>
  <c r="N27" i="15" s="1"/>
  <c r="O27" i="15" s="1"/>
  <c r="P27" i="15" s="1"/>
</calcChain>
</file>

<file path=xl/sharedStrings.xml><?xml version="1.0" encoding="utf-8"?>
<sst xmlns="http://schemas.openxmlformats.org/spreadsheetml/2006/main" count="1143" uniqueCount="260">
  <si>
    <t>Ответственный исполнитель/ соисполнитель (наименование органа или структурного подразделения, учреждения)</t>
  </si>
  <si>
    <t>Финансовые затраты на реализацию (тыс. рублей)</t>
  </si>
  <si>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</si>
  <si>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</si>
  <si>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</si>
  <si>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</si>
  <si>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</si>
  <si>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Х</t>
  </si>
  <si>
    <t>в том числе:</t>
  </si>
  <si>
    <t>Инвестиции в объекты муниципальной собственности</t>
  </si>
  <si>
    <t>Итого  по подпрограмме 2</t>
  </si>
  <si>
    <t>ДЖКиСК</t>
  </si>
  <si>
    <t>ДМСиГ</t>
  </si>
  <si>
    <t>Итого по подпрограмме 1</t>
  </si>
  <si>
    <t>Итого  по подпрограмме 3</t>
  </si>
  <si>
    <t>Таблица 2</t>
  </si>
  <si>
    <t>Прочие расходы</t>
  </si>
  <si>
    <t>Оказание услуг по  осуществлению пассажирских перевозок по маршрутам регулярного сообщения (1)</t>
  </si>
  <si>
    <t>Выполнение мероприятий по разработке программ, нормативных документов в сфере дорожной деятельности (2-11)</t>
  </si>
  <si>
    <t>Выполнение работ по строительству (реконструкции), капитальному ремонту и ремонту автомобильных дорог общего пользования местного значения  (2,3)</t>
  </si>
  <si>
    <t>Текущее содержание городских дорог  (4)</t>
  </si>
  <si>
    <t>Реализация мероприятий, направленных на формирование законопослушного поведения участников дорожного движения  (5-12)</t>
  </si>
  <si>
    <t>Номер строки</t>
  </si>
  <si>
    <t>А</t>
  </si>
  <si>
    <t>1</t>
  </si>
  <si>
    <t>2026-2030</t>
  </si>
  <si>
    <t>Ответственный исполнитель</t>
  </si>
  <si>
    <t>Соисполнитель 1</t>
  </si>
  <si>
    <t>Соисполнитель 2</t>
  </si>
  <si>
    <t>Соисполнитель 3</t>
  </si>
  <si>
    <t>Соисполнитель 4</t>
  </si>
  <si>
    <t xml:space="preserve">Выполнение работ по благоустройству (13-15) 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</si>
  <si>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</si>
  <si>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</si>
  <si>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</si>
  <si>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</si>
  <si>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</si>
  <si>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</si>
  <si>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</si>
  <si>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</si>
  <si>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</si>
  <si>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3.5</t>
  </si>
  <si>
    <t>3.6</t>
  </si>
  <si>
    <t>Содержание и текущий ремонт объектов благоустройства  (16)</t>
  </si>
  <si>
    <t>Информирование населения о благоустройстве (15)</t>
  </si>
  <si>
    <t>Демонтаж информационных конструкций (16)</t>
  </si>
  <si>
    <t>Подпрограмма 1 «Развитие сети автомобильных дорог и транспорта»</t>
  </si>
  <si>
    <t>Подпрограмма 2. «Формирование законопослушного поведения участников дорожного движения»</t>
  </si>
  <si>
    <t>Подпрограмма 3. «Формирование комфортной городской среды»</t>
  </si>
  <si>
    <t>Итого по мероприятию 1.3.</t>
  </si>
  <si>
    <t>Итого по мероприятию 3.2.</t>
  </si>
  <si>
    <t>Итого по мероприятию 3.5.</t>
  </si>
  <si>
    <t>Участие в реализации регионального проекта «Формирование комфортной городской среды»   (13-15)</t>
  </si>
  <si>
    <t xml:space="preserve">Итого по мероприятию 3.1. </t>
  </si>
  <si>
    <t>в том числе по годам:</t>
  </si>
  <si>
    <t>иные источники финансирования</t>
  </si>
  <si>
    <t>УБУиО</t>
  </si>
  <si>
    <t>УСП</t>
  </si>
  <si>
    <t>Санитарный отлов безнадзорных и бродячих  животных, деятельность по обращению с животными без владельцев (17)</t>
  </si>
  <si>
    <t xml:space="preserve"> </t>
  </si>
  <si>
    <t>Приложение 1</t>
  </si>
  <si>
    <t>к постановлению</t>
  </si>
  <si>
    <t>администрации города Югорска</t>
  </si>
  <si>
    <t>от   ___________   №  ______</t>
  </si>
  <si>
    <t xml:space="preserve">Всего по муниципальной программе </t>
  </si>
  <si>
    <t>Проектная часть</t>
  </si>
  <si>
    <t>Процессная часть</t>
  </si>
  <si>
    <t>Распределение финансовых ресурсов муниципальной программы (по годам)</t>
  </si>
  <si>
    <t>Таблица 1</t>
  </si>
  <si>
    <t>Целевые показатели муниципальной программы (по годам)</t>
  </si>
  <si>
    <t>№  показателя</t>
  </si>
  <si>
    <t xml:space="preserve">Наименование целевых показателей </t>
  </si>
  <si>
    <t>Единица измерения</t>
  </si>
  <si>
    <t>Базовый показатель на начало реализации муниципальной программы</t>
  </si>
  <si>
    <t>Целевое значение показателя на момент окончания реализации муниципальной программы</t>
  </si>
  <si>
    <r>
      <t>Количество рейсов для перевозки пассажиров на муниципальных маршрутах</t>
    </r>
    <r>
      <rPr>
        <vertAlign val="superscript"/>
        <sz val="10"/>
        <rFont val="PT Astra Serif"/>
        <family val="1"/>
        <charset val="204"/>
      </rPr>
      <t xml:space="preserve">1 </t>
    </r>
  </si>
  <si>
    <t>шт.</t>
  </si>
  <si>
    <r>
      <t>Объемы ввода в эксплуатацию после строительства и реконструкции автомобильных дорог общего пользования местного значения</t>
    </r>
    <r>
      <rPr>
        <vertAlign val="superscript"/>
        <sz val="10"/>
        <rFont val="PT Astra Serif"/>
        <family val="1"/>
        <charset val="204"/>
      </rPr>
      <t>1</t>
    </r>
  </si>
  <si>
    <t>км</t>
  </si>
  <si>
    <r>
      <t>Протяженность автомобильных дорог, на которых выполнен капитальный ремонт и ремонт автомобильных дорог</t>
    </r>
    <r>
      <rPr>
        <vertAlign val="superscript"/>
        <sz val="10"/>
        <rFont val="PT Astra Serif"/>
        <family val="1"/>
        <charset val="204"/>
      </rPr>
      <t>1</t>
    </r>
  </si>
  <si>
    <r>
      <t>Поддержание автомобильных дорог общего пользования местного значения в соответствии нормативным требованиям</t>
    </r>
    <r>
      <rPr>
        <vertAlign val="superscript"/>
        <sz val="10"/>
        <rFont val="PT Astra Serif"/>
        <family val="1"/>
        <charset val="204"/>
      </rPr>
      <t>1</t>
    </r>
  </si>
  <si>
    <t>%</t>
  </si>
  <si>
    <r>
      <t xml:space="preserve"> </t>
    </r>
    <r>
      <rPr>
        <sz val="10"/>
        <color rgb="FF000000"/>
        <rFont val="PT Astra Serif"/>
        <family val="1"/>
        <charset val="204"/>
      </rPr>
      <t>Общее количество дорожно-транспортных происшествий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</si>
  <si>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Количество дорожно-транспортных происшествий с пострадавшими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</si>
  <si>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Количество дорожно-транспортных происшествий с пострадавшими с участием несовершеннолетних</t>
    </r>
    <r>
      <rPr>
        <vertAlign val="superscript"/>
        <sz val="10"/>
        <color rgb="FF000000"/>
        <rFont val="PT Astra Serif"/>
        <family val="1"/>
        <charset val="204"/>
      </rPr>
      <t xml:space="preserve">2 </t>
    </r>
  </si>
  <si>
    <r>
      <t>Число погибших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</si>
  <si>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t>чел.</t>
  </si>
  <si>
    <r>
      <t>Число детей, погибших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</si>
  <si>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Число пострадавших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</si>
  <si>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Число детей, пострадавших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</si>
  <si>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Доля учащихся (воспитанников), задействованных в мероприятиях по профилактике дорожно-транспортных происшествий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</si>
  <si>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Количество и площадь дворовых территорий, обеспеченных минимальным уровнем благоустройства*</t>
    </r>
    <r>
      <rPr>
        <vertAlign val="superscript"/>
        <sz val="10"/>
        <rFont val="PT Astra Serif"/>
        <family val="1"/>
        <charset val="204"/>
      </rPr>
      <t>3</t>
    </r>
  </si>
  <si>
    <t>кв.м.</t>
  </si>
  <si>
    <r>
      <t>Количество и площадь благоустроенных муниципальных территорий общего пользования*</t>
    </r>
    <r>
      <rPr>
        <vertAlign val="superscript"/>
        <sz val="10"/>
        <rFont val="PT Astra Serif"/>
        <family val="1"/>
        <charset val="204"/>
      </rPr>
      <t>3</t>
    </r>
    <r>
      <rPr>
        <sz val="10"/>
        <rFont val="PT Astra Serif"/>
        <family val="1"/>
        <charset val="204"/>
      </rPr>
      <t xml:space="preserve"> </t>
    </r>
  </si>
  <si>
    <r>
      <t>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Югорске*</t>
    </r>
    <r>
      <rPr>
        <vertAlign val="superscript"/>
        <sz val="10"/>
        <rFont val="PT Astra Serif"/>
        <family val="1"/>
        <charset val="204"/>
      </rPr>
      <t>3</t>
    </r>
  </si>
  <si>
    <t xml:space="preserve">Доля содержания и текущего ремонта  объектов благоустройства и городского хозяйства от общего их количества              </t>
  </si>
  <si>
    <t>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</si>
  <si>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Приложение 2</t>
  </si>
  <si>
    <t>к муниципальной программе города Югорска</t>
  </si>
  <si>
    <t>«Автомобильные дороги, транспорт и городская среда»</t>
  </si>
  <si>
    <t>Номер структурного элемента (основного мероприятия)</t>
  </si>
  <si>
    <t xml:space="preserve">Структурные элементы (основные мероприятия) муниципальной программы </t>
  </si>
  <si>
    <t>Значение показателя</t>
  </si>
  <si>
    <t>* На период реализации регионального проекта «Формирование комфортной городской среды» до 2024 года</t>
  </si>
  <si>
    <r>
      <t xml:space="preserve">1 </t>
    </r>
    <r>
      <rPr>
        <sz val="9"/>
        <color theme="1"/>
        <rFont val="PT Astra Serif"/>
        <family val="1"/>
        <charset val="204"/>
      </rPr>
      <t>В соответствии с постановлением Правительства Ханты-Мансийского автономного округа - Югры от 05.10.2018 № 354-п «О государственной программе Ханты-Мансийского автономного округа - Югры «Современная транспортная система»</t>
    </r>
  </si>
  <si>
    <r>
      <t xml:space="preserve">2 </t>
    </r>
    <r>
      <rPr>
        <sz val="9"/>
        <color theme="1"/>
        <rFont val="PT Astra Serif"/>
        <family val="1"/>
        <charset val="204"/>
      </rPr>
      <t>Показатели, обязательные для программы по обучению законопослушного поведения участников дорожного движения</t>
    </r>
  </si>
  <si>
    <r>
      <t xml:space="preserve">3 </t>
    </r>
    <r>
      <rPr>
        <sz val="9"/>
        <color theme="1"/>
        <rFont val="PT Astra Serif"/>
        <family val="1"/>
        <charset val="204"/>
      </rPr>
      <t>Указ Президента Российской Федерации от 07.05.2018 № 204 «О национальных целях и стратегических задачах развития Российской Федерации на период до 2024 года»</t>
    </r>
  </si>
  <si>
    <t>Расчет целевых показателей муниципальной программы производится следующим образом:</t>
  </si>
  <si>
    <t xml:space="preserve">Показатель 2. Объемы ввода в эксплуатацию после строительства и реконструкции автомобильных дорог общего пользования местного значения (в соответствии с Разрешением на ввод объекта в эксплуатацию).                                                                                                              </t>
  </si>
  <si>
    <t>В соответствии с административным учетом:</t>
  </si>
  <si>
    <t xml:space="preserve">Показатель 1. Количество рейсов для перевозки пассажиров на муниципальных маршрутах </t>
  </si>
  <si>
    <t>Показатель 3. Протяженность автомобильных дорог, на которых выполнен капитальный ремонт и ремонт автомобильных дорог</t>
  </si>
  <si>
    <t>Показатель 4. Поддержание автомобильных дорог общего пользования местного значения в соответствии нормативным требованиям</t>
  </si>
  <si>
    <t xml:space="preserve">Показатель 5. Общее количество дорожно-транспортных происшествий                                                                                                                                                                                      </t>
  </si>
  <si>
    <t xml:space="preserve">Показатель 6. Количество дорожно-транспортных происшествий с пострадавшими                                                                                                           </t>
  </si>
  <si>
    <t xml:space="preserve">Показатель 7. Количество дорожно-транспортных происшествий с пострадавшими с участием несовершеннолетних                                                                                                                                            </t>
  </si>
  <si>
    <t xml:space="preserve">Показатель 8. Число погибших в дорожно-транспортных происшествиях                                                                                                                                </t>
  </si>
  <si>
    <t xml:space="preserve">Показатель 9. Число детей, погибших в дорожно-транспортных происшествиях.                                                                                                                           </t>
  </si>
  <si>
    <t xml:space="preserve">Показатель 10. Число пострадавших в дорожно-транспортных происшествиях.                                                                                                                                       </t>
  </si>
  <si>
    <t>Показатель 11. Число детей, пострадавших в дорожно-транспортных происшествиях</t>
  </si>
  <si>
    <t xml:space="preserve">Показатель 12. Доля учащихся (воспитанников), задействованных в мероприятиях по профилактике дорожно-транспортных происшествий </t>
  </si>
  <si>
    <t xml:space="preserve">Показатель 13. Количество и площадь дворовых территорий, обеспеченных минимальным уровнем благоустройства.                                                                 </t>
  </si>
  <si>
    <t xml:space="preserve">Показатель 14. Количество и площадь благоустроенных муниципальных территорий общего пользования.                                                                                                       </t>
  </si>
  <si>
    <t xml:space="preserve">Показатель 15. 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Югорске.                                                           </t>
  </si>
  <si>
    <t xml:space="preserve">Показатель 16. Доля содержания и текущего ремонта  объектов благоустройства и городского хозяйства от общего их количества  </t>
  </si>
  <si>
    <t>Показатель 17. 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</si>
  <si>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Таблица 3</t>
  </si>
  <si>
    <t xml:space="preserve">Мероприятия, реализуемые на принципах проектного управления </t>
  </si>
  <si>
    <t>№ п/п</t>
  </si>
  <si>
    <t>Наименование портфеля проектов, проекта</t>
  </si>
  <si>
    <t>Наименование проекта или мероприятия</t>
  </si>
  <si>
    <t>Номер мероприятия</t>
  </si>
  <si>
    <t>Цели</t>
  </si>
  <si>
    <t>Срок реализации</t>
  </si>
  <si>
    <t>Параметры финансового  обеспечения, тыс. руб.</t>
  </si>
  <si>
    <t>в том числе по годам</t>
  </si>
  <si>
    <t>Раздел I. Региональные проекты</t>
  </si>
  <si>
    <t>Портфель проектов «Жилье и городская среда»</t>
  </si>
  <si>
    <t>Региональный проект «Формирование комфортной городской среды» (№ 13,14,15)</t>
  </si>
  <si>
    <t>Кардинальное повышение комфортности городской среды, повышение индекса качества городской среды на 30 процентов, сокращение в соответствии с этим индексом количества городов с неблагоприятной средой в два раза, а также создание механизма прямого участия граждан в формировании комфортной городской среды, увеличение доли граждан, принимающих участие в решении вопросов развития городской среды, до 30 процентов</t>
  </si>
  <si>
    <t>2019-2024</t>
  </si>
  <si>
    <t>Итого по портфелю проектов «Жилье и городская среда»</t>
  </si>
  <si>
    <t>Разделы II, III, IV не заполняются в связи с отсутсвием соответствующих проектов</t>
  </si>
  <si>
    <t>Приложение 3</t>
  </si>
  <si>
    <r>
      <t>Ресурсное обеспечение реализации мероприятия 3.6  «</t>
    </r>
    <r>
      <rPr>
        <sz val="14"/>
        <color rgb="FF000000"/>
        <rFont val="Times New Roman"/>
        <family val="1"/>
        <charset val="204"/>
      </rPr>
      <t>Участие в реализации регионального проекта «Формирование комфортной городской среды»</t>
    </r>
  </si>
  <si>
    <t>Наименование</t>
  </si>
  <si>
    <t>Ответственный исполнитель, соисполнитель, муниципальный заказчик-координатор, участник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</si>
  <si>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</si>
  <si>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</si>
  <si>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</si>
  <si>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</si>
  <si>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Рз Пр</t>
  </si>
  <si>
    <t>ЦСР</t>
  </si>
  <si>
    <t>ВР</t>
  </si>
  <si>
    <r>
      <t>мероприятие 3.6 «Участие в реализации регионального проекта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«Формирование комфортной городской среды</t>
    </r>
    <r>
      <rPr>
        <b/>
        <sz val="10"/>
        <color theme="1"/>
        <rFont val="Times New Roman"/>
        <family val="1"/>
        <charset val="204"/>
      </rPr>
      <t>»</t>
    </r>
  </si>
  <si>
    <t>Всего участников 1 ед. в том числе:</t>
  </si>
  <si>
    <t>Ответственный исполнитель – ДЖКиСК</t>
  </si>
  <si>
    <t>0503</t>
  </si>
  <si>
    <t>-</t>
  </si>
  <si>
    <t>Муниципальный заказчик-координатор (участник) – ДЖКиСК</t>
  </si>
  <si>
    <t>Федеральный бюджет</t>
  </si>
  <si>
    <t>083F255550</t>
  </si>
  <si>
    <t>Бюджет автономного округа</t>
  </si>
  <si>
    <t>Местный бюджет</t>
  </si>
  <si>
    <t>083F282600</t>
  </si>
  <si>
    <t>083F2S2600</t>
  </si>
  <si>
    <t>0409</t>
  </si>
  <si>
    <t>083F299990</t>
  </si>
  <si>
    <t>Целевые показатели, характеризующие состояние сети автомобильных дорог общего пользования местного значения в соответствии с методическими рекомендациями Министерства транспорта Российской Федерации от 11.09.2015 № НА-28/11739</t>
  </si>
  <si>
    <t>Показатели и индикаторы</t>
  </si>
  <si>
    <t>Ед. изм.</t>
  </si>
  <si>
    <t>2003-2012 годы</t>
  </si>
  <si>
    <t>2013-2030 годы</t>
  </si>
  <si>
    <t xml:space="preserve">Протяженность сети автомобильных дорог общего пользования  местного значения в городе Югорске </t>
  </si>
  <si>
    <t>х</t>
  </si>
  <si>
    <t>Объемы ввода в эксплуатацию после строительства и реконструкции автомобильных дорог общего пользования местного значения</t>
  </si>
  <si>
    <t>2а</t>
  </si>
  <si>
    <t xml:space="preserve">Объемы ввода в эксплуатацию после строительства и реконструкции автомобильных дорог общего пользования местного значения, исходя из расчетной протяженности введенных искусственных сооружений (мостов, мостов переходов, путепроводов, транспортных развязок) </t>
  </si>
  <si>
    <t>Прирост протяженности сети автомобильных дорог местного значения в городе Югорске</t>
  </si>
  <si>
    <t>Прирост протяженности автомобильных дорог общего пользования местного значения на территории города Югорска, соответствующих нормативным требованиям к транспортно-эксплуатационным показателям, в результате реконструкции автомобильных дорог</t>
  </si>
  <si>
    <t>Прирост протяженности автомобильных дорог общего пользования  местного значения на территории города Югорска,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</si>
  <si>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Общая протяженность автомобильных дорог общего пользования  местного значения, соответствующих нормативным требованиям к транспортно-эксплуатационным показателям на 31 декабря отчетного года</t>
  </si>
  <si>
    <t>6а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</si>
  <si>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</si>
  <si>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</si>
  <si>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Таблица 5</t>
  </si>
  <si>
    <t>Перечень объектов капитального строительства</t>
  </si>
  <si>
    <r>
      <t xml:space="preserve"> </t>
    </r>
    <r>
      <rPr>
        <sz val="12"/>
        <color theme="1"/>
        <rFont val="PT Astra Serif"/>
        <family val="1"/>
        <charset val="204"/>
      </rPr>
      <t xml:space="preserve">и приобретаемых объектов недвижимого имущества </t>
    </r>
  </si>
  <si>
    <t>Наименование объекта</t>
  </si>
  <si>
    <t>Мощность</t>
  </si>
  <si>
    <t>Сроки строительства, проектирования</t>
  </si>
  <si>
    <t>Механизм реализации</t>
  </si>
  <si>
    <t>Улица Магистральная в городе Югорске (реконструкция)</t>
  </si>
  <si>
    <t>ПИР</t>
  </si>
  <si>
    <t>2016-2019</t>
  </si>
  <si>
    <t>прямые инвестиции</t>
  </si>
  <si>
    <t xml:space="preserve">Реконструкция автомобильной дороги по ул. Никольская (от Газовиков - до Промышленная) </t>
  </si>
  <si>
    <t>290,1 м</t>
  </si>
  <si>
    <t>2017-2019</t>
  </si>
  <si>
    <t>Бюджет автономного округа, местный бюджет</t>
  </si>
  <si>
    <t>Реконструкция автомобильной дороги «Улица Студенческая-Улица Декабристов в городе Югорске»</t>
  </si>
  <si>
    <t>2017-2020</t>
  </si>
  <si>
    <t>Улица Уральская в городе Югорске (реконструкция)</t>
  </si>
  <si>
    <t>483,0 м</t>
  </si>
  <si>
    <t>Рейтинг очередности выполнения работ по ремонту дорог</t>
  </si>
  <si>
    <t>Очередность выполнения работ по ремонту</t>
  </si>
  <si>
    <t>Наименование участка дороги</t>
  </si>
  <si>
    <t>Количество голосов</t>
  </si>
  <si>
    <t>ул. Южная от ул. Декабристов до ул. Арантурская</t>
  </si>
  <si>
    <t>ул. Калинина от ул. Механизаторов до ул. Агиришской</t>
  </si>
  <si>
    <t>ул. Железнодорожная от ул. Торговой до ул. Бажова</t>
  </si>
  <si>
    <t>ул. Новая от ул. Мира додома по ул. Таежная, 18А</t>
  </si>
  <si>
    <t>ул. Попова от ул. Мира до ул. Гастелло</t>
  </si>
  <si>
    <t>ул. Геологов от ул. Ленина до ул. Кирова</t>
  </si>
  <si>
    <t>Транспортная развязка (1 этап)</t>
  </si>
  <si>
    <t>Протяженность, км</t>
  </si>
  <si>
    <t>Дорога на полигон сбора ТКО (Компрессорная)</t>
  </si>
  <si>
    <t>Улица Сибирский бульвар в городе Югорске (реконструкция)</t>
  </si>
  <si>
    <t>Сравнительная Таблица 2</t>
  </si>
  <si>
    <t>Приложение к пояснительной записке</t>
  </si>
  <si>
    <t xml:space="preserve">Реконструкция автомобильной дороги по ул. Ленина </t>
  </si>
  <si>
    <t xml:space="preserve">Реконструкция автомобильной дороги по ул. Буряка </t>
  </si>
  <si>
    <t>Расширение городского кладбища</t>
  </si>
  <si>
    <t>на основании общественного обсуждения, проведенного на платформе обратной связи в период с 10.08.2023 по 31.08.2023.</t>
  </si>
  <si>
    <t>ул. Арантурская от ул. Южная до остановки 7 км</t>
  </si>
  <si>
    <t>ул. Студенческая от ул. Петровская до ул. Южная</t>
  </si>
  <si>
    <t>ул. Толстого от кольца до ул. Газовиков</t>
  </si>
  <si>
    <t xml:space="preserve">ул. Арантурская от ул. Промышленная до ул. Южная </t>
  </si>
  <si>
    <t>ул. Попова от ул. Гастелло до АЗС</t>
  </si>
  <si>
    <t>ул. Монтажников от ул. Спортивная до дома № 57А по ул. Мира</t>
  </si>
  <si>
    <t>ул. Торговая от перекрестка с кольцевым движением до ул. Славянская</t>
  </si>
  <si>
    <t>ул. Механизаторов от ул. Калинина до ул. Ленина</t>
  </si>
  <si>
    <t>ул. Славянская от кольца до ж/д переезда</t>
  </si>
  <si>
    <t>ул. Железнодорожная от ул. Лесозаготовителей до ул. 40 лет Победы</t>
  </si>
  <si>
    <t>ул. Механизаторов от ул. Ленина до ул. Железнодорожная</t>
  </si>
  <si>
    <t>ул. Мира отул. Энтузиастов до ул. Кольцевая</t>
  </si>
  <si>
    <t>№</t>
  </si>
  <si>
    <t>Статус</t>
  </si>
  <si>
    <t>Срок наступления контрольного события</t>
  </si>
  <si>
    <t>3 кв</t>
  </si>
  <si>
    <t>4 кв</t>
  </si>
  <si>
    <t>Окончательная приемка работ</t>
  </si>
  <si>
    <t>+</t>
  </si>
  <si>
    <t>Адресный перечень общественных территорий, нуждающихся в благоустройстве</t>
  </si>
  <si>
    <t>Наименование контрольного события</t>
  </si>
  <si>
    <t>Благоустройство мемориала «Защитникам Отечества и первопроходцам земли Югорской» (1 этап)</t>
  </si>
  <si>
    <t>Благоустройство мемориала «Защитникам Отечества и первопроходцам земли Югорской» (2 этап)</t>
  </si>
  <si>
    <t>Парк по улице Менделеева в городе Югорске (1 этап)</t>
  </si>
  <si>
    <t>Парк по улице Менделеева в городе Югорске (2 этап)</t>
  </si>
  <si>
    <t>Парк по улице Менделеева в городе Югорске (3 этап)</t>
  </si>
  <si>
    <t>Парк по улице Менделеева в городе Югорске (4 этап)</t>
  </si>
  <si>
    <t>Благоустройство территории по ул. Октябрьская (напротив торгового центра "Лайнер") (1 этап)</t>
  </si>
  <si>
    <t>Благоустройство территории по ул. Октябрьская (напротив торгового центра "Лайнер") (2 этап)</t>
  </si>
  <si>
    <t>Благоустройство территории на углу улиц 40 лет Победы - Ленина (за школой искусств)</t>
  </si>
  <si>
    <t>Благоустройство территории в районе улицы Чкалова в городе Югорске</t>
  </si>
  <si>
    <t>Парк по улице Менделеева в городе Югорске (5 этап)</t>
  </si>
  <si>
    <t>Центральный городской парк города Югорска</t>
  </si>
  <si>
    <t>Управление культуры</t>
  </si>
  <si>
    <t>В соответствии с проектом изменений на 2023 год</t>
  </si>
  <si>
    <t>В соответствии с проектом на 2024-2026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</si>
</sst>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00"/>
    <numFmt numFmtId="167" formatCode="#,##0.00;[Red]\-#,##0.00;0.00"/>
    <numFmt numFmtId="168" formatCode="0.0000"/>
  </numFmts>
  <fonts count="4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vertAlign val="superscript"/>
      <sz val="10"/>
      <name val="PT Astra Serif"/>
      <family val="1"/>
      <charset val="204"/>
    </font>
    <font>
      <sz val="11"/>
      <name val="PT Astra Serif"/>
      <family val="1"/>
      <charset val="204"/>
    </font>
    <font>
      <vertAlign val="superscript"/>
      <sz val="10"/>
      <color rgb="FF000000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vertAlign val="superscript"/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PT Astra Serif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8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/>
    <xf numFmtId="0" fontId="6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Fill="1" applyAlignment="1"/>
    <xf numFmtId="0" fontId="7" fillId="0" borderId="0" xfId="0" applyFont="1" applyAlignment="1">
      <alignment horizontal="center" vertical="center"/>
    </xf>
    <xf numFmtId="0" fontId="19" fillId="0" borderId="0" xfId="0" applyFont="1" applyFill="1"/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0" fontId="0" fillId="0" borderId="0" xfId="0" applyFill="1"/>
    <xf numFmtId="0" fontId="23" fillId="0" borderId="0" xfId="0" applyFont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49" fontId="15" fillId="0" borderId="1" xfId="0" applyNumberFormat="1" applyFont="1" applyFill="1" applyBorder="1" applyAlignment="1">
      <alignment horizontal="justify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0" fillId="0" borderId="0" xfId="0" applyFont="1"/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165" fontId="29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166" fontId="33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7" fontId="1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25" fillId="0" borderId="0" xfId="0" applyFont="1" applyFill="1"/>
    <xf numFmtId="164" fontId="25" fillId="0" borderId="0" xfId="0" applyNumberFormat="1" applyFont="1" applyFill="1"/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 vertical="center"/>
    </xf>
    <xf numFmtId="0" fontId="6" fillId="0" borderId="0" xfId="0" applyFont="1" applyBorder="1"/>
    <xf numFmtId="0" fontId="35" fillId="0" borderId="0" xfId="0" applyFont="1" applyFill="1"/>
    <xf numFmtId="164" fontId="35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4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5" fontId="29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4" fontId="25" fillId="0" borderId="1" xfId="0" applyNumberFormat="1" applyFont="1" applyFill="1" applyBorder="1"/>
    <xf numFmtId="49" fontId="37" fillId="0" borderId="0" xfId="0" applyNumberFormat="1" applyFont="1" applyFill="1"/>
    <xf numFmtId="0" fontId="37" fillId="0" borderId="0" xfId="0" applyFont="1" applyFill="1"/>
    <xf numFmtId="49" fontId="37" fillId="0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4" fontId="37" fillId="0" borderId="3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/>
    <xf numFmtId="164" fontId="37" fillId="0" borderId="0" xfId="0" applyNumberFormat="1" applyFont="1" applyFill="1"/>
    <xf numFmtId="3" fontId="11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164" fontId="1" fillId="0" borderId="7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164" fontId="37" fillId="0" borderId="2" xfId="0" applyNumberFormat="1" applyFont="1" applyFill="1" applyBorder="1" applyAlignment="1">
      <alignment horizontal="center" vertical="center" wrapText="1"/>
    </xf>
    <xf numFmtId="164" fontId="37" fillId="0" borderId="7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Fill="1" applyBorder="1" applyAlignment="1">
      <alignment horizontal="left" vertical="center" wrapText="1"/>
    </xf>
    <xf numFmtId="164" fontId="37" fillId="0" borderId="7" xfId="0" applyNumberFormat="1" applyFont="1" applyFill="1" applyBorder="1" applyAlignment="1">
      <alignment horizontal="left" vertical="center" wrapText="1"/>
    </xf>
    <xf numFmtId="164" fontId="37" fillId="0" borderId="3" xfId="0" applyNumberFormat="1" applyFont="1" applyFill="1" applyBorder="1" applyAlignment="1">
      <alignment horizontal="left" vertical="center" wrapText="1"/>
    </xf>
    <xf numFmtId="164" fontId="37" fillId="0" borderId="3" xfId="0" applyNumberFormat="1" applyFont="1" applyFill="1" applyBorder="1" applyAlignment="1">
      <alignment horizontal="center" vertical="center" wrapText="1"/>
    </xf>
    <xf numFmtId="164" fontId="40" fillId="0" borderId="2" xfId="0" applyNumberFormat="1" applyFont="1" applyFill="1" applyBorder="1" applyAlignment="1">
      <alignment horizontal="center" vertical="center" wrapText="1"/>
    </xf>
    <xf numFmtId="164" fontId="40" fillId="0" borderId="7" xfId="0" applyNumberFormat="1" applyFont="1" applyFill="1" applyBorder="1" applyAlignment="1">
      <alignment horizontal="center" vertical="center" wrapText="1"/>
    </xf>
    <xf numFmtId="164" fontId="40" fillId="0" borderId="3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49" fontId="37" fillId="0" borderId="3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4" fontId="40" fillId="0" borderId="2" xfId="0" applyNumberFormat="1" applyFont="1" applyFill="1" applyBorder="1" applyAlignment="1">
      <alignment horizontal="left" vertical="center" wrapText="1"/>
    </xf>
    <xf numFmtId="164" fontId="40" fillId="0" borderId="7" xfId="0" applyNumberFormat="1" applyFont="1" applyFill="1" applyBorder="1" applyAlignment="1">
      <alignment horizontal="left" vertical="center" wrapText="1"/>
    </xf>
    <xf numFmtId="164" fontId="40" fillId="0" borderId="3" xfId="0" applyNumberFormat="1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1"/>
  <sheetViews>
    <sheetView topLeftCell="A13" workbookViewId="0">
      <selection activeCell="F18" sqref="F18"/>
    </sheetView>
  </sheetViews>
  <sheetFormatPr defaultColWidth="9.140625" defaultRowHeight="15" x14ac:dyDescent="0.25"/>
  <cols>
    <col min="1" max="1" width="10.85546875" style="9" customWidth="1"/>
    <col min="2" max="2" width="9.140625" style="9"/>
    <col min="3" max="3" width="20.42578125" style="9" customWidth="1"/>
    <col min="4" max="4" width="10.85546875" style="9" customWidth="1"/>
    <col min="5" max="5" width="14" style="9" customWidth="1"/>
    <col min="6" max="7" width="9.140625" style="9"/>
    <col min="8" max="10" width="9.140625" style="10"/>
    <col min="11" max="17" width="9.140625" style="9"/>
    <col min="18" max="18" width="17.5703125" style="9" customWidth="1"/>
    <col min="19" max="16384" width="9.140625" style="9"/>
  </cols>
  <sheetData>
    <row r="1" spans="1:18" ht="15.75" x14ac:dyDescent="0.25">
      <c r="R1" s="11" t="s">
        <v>60</v>
      </c>
    </row>
    <row r="2" spans="1:18" ht="15.75" x14ac:dyDescent="0.25">
      <c r="R2" s="11" t="s">
        <v>61</v>
      </c>
    </row>
    <row r="3" spans="1:18" ht="15.75" x14ac:dyDescent="0.25">
      <c r="R3" s="11" t="s">
        <v>62</v>
      </c>
    </row>
    <row r="4" spans="1:18" ht="15.75" x14ac:dyDescent="0.25">
      <c r="R4" s="11" t="s">
        <v>63</v>
      </c>
    </row>
    <row r="6" spans="1:18" x14ac:dyDescent="0.25">
      <c r="A6" s="168"/>
      <c r="B6" s="168"/>
      <c r="C6" s="169"/>
      <c r="D6" s="169"/>
      <c r="E6" s="169"/>
      <c r="F6" s="169"/>
      <c r="G6" s="169"/>
      <c r="R6" s="12" t="s">
        <v>68</v>
      </c>
    </row>
    <row r="7" spans="1:18" ht="18.75" customHeight="1" x14ac:dyDescent="0.25">
      <c r="A7" s="170" t="s">
        <v>69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8.25" customHeight="1" x14ac:dyDescent="0.2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spans="1:18" x14ac:dyDescent="0.25">
      <c r="A9" s="13"/>
      <c r="B9" s="171"/>
      <c r="C9" s="171"/>
      <c r="F9" s="172"/>
      <c r="G9" s="172"/>
      <c r="H9" s="14"/>
      <c r="I9" s="14"/>
      <c r="J9" s="14"/>
      <c r="K9" s="15"/>
      <c r="L9" s="15"/>
      <c r="M9" s="88"/>
      <c r="N9" s="88"/>
      <c r="O9" s="88"/>
      <c r="P9" s="88"/>
      <c r="Q9" s="88"/>
    </row>
    <row r="10" spans="1:18" ht="50.25" customHeight="1" x14ac:dyDescent="0.25">
      <c r="A10" s="167" t="s">
        <v>70</v>
      </c>
      <c r="B10" s="167" t="s">
        <v>71</v>
      </c>
      <c r="C10" s="167"/>
      <c r="D10" s="167" t="s">
        <v>72</v>
      </c>
      <c r="E10" s="167" t="s">
        <v>73</v>
      </c>
      <c r="F10" s="173" t="s">
        <v>102</v>
      </c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5"/>
      <c r="R10" s="167" t="s">
        <v>74</v>
      </c>
    </row>
    <row r="11" spans="1:18" ht="32.25" customHeight="1" x14ac:dyDescent="0.25">
      <c r="A11" s="167"/>
      <c r="B11" s="167"/>
      <c r="C11" s="167"/>
      <c r="D11" s="167"/>
      <c r="E11" s="167"/>
      <c r="F11" s="32">
        <v>2019</v>
      </c>
      <c r="G11" s="17">
        <v>2020</v>
      </c>
      <c r="H11" s="18">
        <v>2021</v>
      </c>
      <c r="I11" s="18">
        <v>2022</v>
      </c>
      <c r="J11" s="18">
        <v>2023</v>
      </c>
      <c r="K11" s="17">
        <v>2024</v>
      </c>
      <c r="L11" s="17">
        <v>2025</v>
      </c>
      <c r="M11" s="17">
        <v>2026</v>
      </c>
      <c r="N11" s="17">
        <v>2027</v>
      </c>
      <c r="O11" s="17">
        <v>2028</v>
      </c>
      <c r="P11" s="17">
        <v>2029</v>
      </c>
      <c r="Q11" s="17">
        <v>2030</v>
      </c>
      <c r="R11" s="167"/>
    </row>
    <row r="12" spans="1:18" s="22" customFormat="1" ht="45.75" customHeight="1" x14ac:dyDescent="0.25">
      <c r="A12" s="19">
        <v>1</v>
      </c>
      <c r="B12" s="177" t="s">
        <v>75</v>
      </c>
      <c r="C12" s="177"/>
      <c r="D12" s="19" t="s">
        <v>76</v>
      </c>
      <c r="E12" s="20">
        <v>24082</v>
      </c>
      <c r="F12" s="20">
        <v>24082</v>
      </c>
      <c r="G12" s="20">
        <v>24082</v>
      </c>
      <c r="H12" s="21">
        <v>24082</v>
      </c>
      <c r="I12" s="21">
        <v>28386</v>
      </c>
      <c r="J12" s="21">
        <v>31470</v>
      </c>
      <c r="K12" s="161">
        <v>42018</v>
      </c>
      <c r="L12" s="161">
        <v>42018</v>
      </c>
      <c r="M12" s="161">
        <v>42018</v>
      </c>
      <c r="N12" s="161">
        <v>42018</v>
      </c>
      <c r="O12" s="161">
        <v>42018</v>
      </c>
      <c r="P12" s="161">
        <v>42018</v>
      </c>
      <c r="Q12" s="161">
        <v>42018</v>
      </c>
      <c r="R12" s="161">
        <f>Q12</f>
        <v>42018</v>
      </c>
    </row>
    <row r="13" spans="1:18" ht="73.150000000000006" customHeight="1" x14ac:dyDescent="0.25">
      <c r="A13" s="16">
        <v>2</v>
      </c>
      <c r="B13" s="177" t="s">
        <v>77</v>
      </c>
      <c r="C13" s="177"/>
      <c r="D13" s="19" t="s">
        <v>78</v>
      </c>
      <c r="E13" s="19">
        <v>3.7</v>
      </c>
      <c r="F13" s="19">
        <v>0.3</v>
      </c>
      <c r="G13" s="19">
        <v>0</v>
      </c>
      <c r="H13" s="23">
        <v>0.5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f>SUM(F13:L13)</f>
        <v>0.8</v>
      </c>
    </row>
    <row r="14" spans="1:18" ht="53.25" customHeight="1" x14ac:dyDescent="0.25">
      <c r="A14" s="16">
        <v>3</v>
      </c>
      <c r="B14" s="177" t="s">
        <v>79</v>
      </c>
      <c r="C14" s="177"/>
      <c r="D14" s="19" t="s">
        <v>78</v>
      </c>
      <c r="E14" s="19">
        <v>7.6310000000000002</v>
      </c>
      <c r="F14" s="23">
        <v>7.58</v>
      </c>
      <c r="G14" s="24">
        <v>0.30499999999999999</v>
      </c>
      <c r="H14" s="25">
        <v>2</v>
      </c>
      <c r="I14" s="24">
        <v>2.617</v>
      </c>
      <c r="J14" s="24">
        <v>3.0190000000000001</v>
      </c>
      <c r="K14" s="121">
        <v>6.5469999999999997</v>
      </c>
      <c r="L14" s="23">
        <v>3.6779999999999999</v>
      </c>
      <c r="M14" s="122">
        <v>0</v>
      </c>
      <c r="N14" s="106">
        <v>0.39019999999999999</v>
      </c>
      <c r="O14" s="106">
        <v>0.39019999999999999</v>
      </c>
      <c r="P14" s="106">
        <v>0.39019999999999999</v>
      </c>
      <c r="Q14" s="106">
        <v>0.39019999999999999</v>
      </c>
      <c r="R14" s="122">
        <f>SUM(F14:Q14)</f>
        <v>27.306799999999999</v>
      </c>
    </row>
    <row r="15" spans="1:18" ht="58.5" customHeight="1" x14ac:dyDescent="0.25">
      <c r="A15" s="16">
        <v>4</v>
      </c>
      <c r="B15" s="177" t="s">
        <v>80</v>
      </c>
      <c r="C15" s="177"/>
      <c r="D15" s="19" t="s">
        <v>81</v>
      </c>
      <c r="E15" s="19">
        <v>100</v>
      </c>
      <c r="F15" s="19">
        <v>100</v>
      </c>
      <c r="G15" s="19">
        <v>100</v>
      </c>
      <c r="H15" s="23">
        <v>100</v>
      </c>
      <c r="I15" s="23">
        <v>100</v>
      </c>
      <c r="J15" s="23">
        <v>100</v>
      </c>
      <c r="K15" s="23">
        <v>100</v>
      </c>
      <c r="L15" s="23">
        <v>100</v>
      </c>
      <c r="M15" s="23">
        <v>100</v>
      </c>
      <c r="N15" s="23">
        <v>100</v>
      </c>
      <c r="O15" s="23">
        <v>100</v>
      </c>
      <c r="P15" s="23">
        <v>100</v>
      </c>
      <c r="Q15" s="23">
        <v>100</v>
      </c>
      <c r="R15" s="23">
        <v>100</v>
      </c>
    </row>
    <row r="16" spans="1:18" s="10" customFormat="1" ht="38.25" customHeight="1" x14ac:dyDescent="0.25">
      <c r="A16" s="26">
        <v>5</v>
      </c>
      <c r="B16" s="178" t="s">
        <v>82</v>
      </c>
      <c r="C16" s="178"/>
      <c r="D16" s="26" t="s">
        <v>76</v>
      </c>
      <c r="E16" s="26">
        <v>411</v>
      </c>
      <c r="F16" s="26">
        <v>370</v>
      </c>
      <c r="G16" s="26">
        <v>332</v>
      </c>
      <c r="H16" s="26">
        <v>289</v>
      </c>
      <c r="I16" s="26">
        <v>269</v>
      </c>
      <c r="J16" s="26">
        <v>242</v>
      </c>
      <c r="K16" s="26">
        <v>218</v>
      </c>
      <c r="L16" s="26">
        <v>196</v>
      </c>
      <c r="M16" s="26">
        <v>179</v>
      </c>
      <c r="N16" s="26">
        <v>162</v>
      </c>
      <c r="O16" s="26">
        <v>145</v>
      </c>
      <c r="P16" s="26">
        <v>128</v>
      </c>
      <c r="Q16" s="26">
        <v>110</v>
      </c>
      <c r="R16" s="26">
        <v>110</v>
      </c>
    </row>
    <row r="17" spans="1:18" s="10" customFormat="1" ht="44.25" customHeight="1" x14ac:dyDescent="0.25">
      <c r="A17" s="26">
        <v>6</v>
      </c>
      <c r="B17" s="176" t="s">
        <v>83</v>
      </c>
      <c r="C17" s="176"/>
      <c r="D17" s="26" t="s">
        <v>76</v>
      </c>
      <c r="E17" s="26">
        <v>30</v>
      </c>
      <c r="F17" s="26">
        <v>25</v>
      </c>
      <c r="G17" s="26">
        <v>21</v>
      </c>
      <c r="H17" s="26">
        <v>18</v>
      </c>
      <c r="I17" s="26">
        <v>16</v>
      </c>
      <c r="J17" s="26">
        <v>14</v>
      </c>
      <c r="K17" s="26">
        <v>12</v>
      </c>
      <c r="L17" s="26">
        <v>10</v>
      </c>
      <c r="M17" s="26">
        <v>8</v>
      </c>
      <c r="N17" s="26">
        <v>6</v>
      </c>
      <c r="O17" s="26">
        <v>4</v>
      </c>
      <c r="P17" s="26">
        <v>2</v>
      </c>
      <c r="Q17" s="26">
        <v>0</v>
      </c>
      <c r="R17" s="26">
        <v>0</v>
      </c>
    </row>
    <row r="18" spans="1:18" s="10" customFormat="1" ht="57" customHeight="1" x14ac:dyDescent="0.25">
      <c r="A18" s="26">
        <v>7</v>
      </c>
      <c r="B18" s="176" t="s">
        <v>84</v>
      </c>
      <c r="C18" s="176"/>
      <c r="D18" s="27" t="s">
        <v>76</v>
      </c>
      <c r="E18" s="27">
        <v>7</v>
      </c>
      <c r="F18" s="27">
        <v>6</v>
      </c>
      <c r="G18" s="27">
        <v>5</v>
      </c>
      <c r="H18" s="27">
        <v>4</v>
      </c>
      <c r="I18" s="27">
        <v>3</v>
      </c>
      <c r="J18" s="27">
        <v>2</v>
      </c>
      <c r="K18" s="27">
        <v>1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</row>
    <row r="19" spans="1:18" s="10" customFormat="1" ht="34.5" customHeight="1" x14ac:dyDescent="0.25">
      <c r="A19" s="26">
        <v>8</v>
      </c>
      <c r="B19" s="176" t="s">
        <v>85</v>
      </c>
      <c r="C19" s="176"/>
      <c r="D19" s="27" t="s">
        <v>86</v>
      </c>
      <c r="E19" s="27">
        <v>2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</row>
    <row r="20" spans="1:18" s="10" customFormat="1" ht="33.75" customHeight="1" x14ac:dyDescent="0.25">
      <c r="A20" s="26">
        <v>9</v>
      </c>
      <c r="B20" s="176" t="s">
        <v>87</v>
      </c>
      <c r="C20" s="176"/>
      <c r="D20" s="27" t="s">
        <v>86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</row>
    <row r="21" spans="1:18" s="10" customFormat="1" ht="30.75" customHeight="1" x14ac:dyDescent="0.25">
      <c r="A21" s="26">
        <v>10</v>
      </c>
      <c r="B21" s="176" t="s">
        <v>88</v>
      </c>
      <c r="C21" s="176"/>
      <c r="D21" s="27" t="s">
        <v>86</v>
      </c>
      <c r="E21" s="27">
        <v>42</v>
      </c>
      <c r="F21" s="27">
        <v>35</v>
      </c>
      <c r="G21" s="27">
        <v>30</v>
      </c>
      <c r="H21" s="27">
        <v>27</v>
      </c>
      <c r="I21" s="27">
        <v>24</v>
      </c>
      <c r="J21" s="27">
        <v>21</v>
      </c>
      <c r="K21" s="27">
        <v>18</v>
      </c>
      <c r="L21" s="27">
        <v>15</v>
      </c>
      <c r="M21" s="27">
        <v>12</v>
      </c>
      <c r="N21" s="27">
        <v>9</v>
      </c>
      <c r="O21" s="27">
        <v>6</v>
      </c>
      <c r="P21" s="27">
        <v>3</v>
      </c>
      <c r="Q21" s="27">
        <v>0</v>
      </c>
      <c r="R21" s="27">
        <v>0</v>
      </c>
    </row>
    <row r="22" spans="1:18" s="10" customFormat="1" ht="43.5" customHeight="1" x14ac:dyDescent="0.25">
      <c r="A22" s="26">
        <v>11</v>
      </c>
      <c r="B22" s="176" t="s">
        <v>89</v>
      </c>
      <c r="C22" s="176"/>
      <c r="D22" s="27" t="s">
        <v>86</v>
      </c>
      <c r="E22" s="27">
        <v>7</v>
      </c>
      <c r="F22" s="27">
        <v>6</v>
      </c>
      <c r="G22" s="27">
        <v>5</v>
      </c>
      <c r="H22" s="27">
        <v>4</v>
      </c>
      <c r="I22" s="27">
        <v>3</v>
      </c>
      <c r="J22" s="27">
        <v>2</v>
      </c>
      <c r="K22" s="27">
        <v>1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</row>
    <row r="23" spans="1:18" s="10" customFormat="1" ht="57" customHeight="1" x14ac:dyDescent="0.25">
      <c r="A23" s="26">
        <v>12</v>
      </c>
      <c r="B23" s="176" t="s">
        <v>90</v>
      </c>
      <c r="C23" s="176"/>
      <c r="D23" s="27" t="s">
        <v>81</v>
      </c>
      <c r="E23" s="27">
        <v>100</v>
      </c>
      <c r="F23" s="27">
        <v>100</v>
      </c>
      <c r="G23" s="27">
        <v>100</v>
      </c>
      <c r="H23" s="27">
        <v>100</v>
      </c>
      <c r="I23" s="27">
        <v>100</v>
      </c>
      <c r="J23" s="27">
        <v>100</v>
      </c>
      <c r="K23" s="27">
        <v>100</v>
      </c>
      <c r="L23" s="27">
        <v>100</v>
      </c>
      <c r="M23" s="27">
        <v>100</v>
      </c>
      <c r="N23" s="27">
        <v>100</v>
      </c>
      <c r="O23" s="27">
        <v>100</v>
      </c>
      <c r="P23" s="27">
        <v>100</v>
      </c>
      <c r="Q23" s="27">
        <v>100</v>
      </c>
      <c r="R23" s="27">
        <v>100</v>
      </c>
    </row>
    <row r="24" spans="1:18" ht="45" customHeight="1" x14ac:dyDescent="0.25">
      <c r="A24" s="167">
        <v>13</v>
      </c>
      <c r="B24" s="177" t="s">
        <v>91</v>
      </c>
      <c r="C24" s="177"/>
      <c r="D24" s="28" t="s">
        <v>76</v>
      </c>
      <c r="E24" s="28">
        <v>110</v>
      </c>
      <c r="F24" s="28">
        <v>111</v>
      </c>
      <c r="G24" s="28">
        <v>112</v>
      </c>
      <c r="H24" s="29">
        <f>112+4</f>
        <v>116</v>
      </c>
      <c r="I24" s="29">
        <v>117</v>
      </c>
      <c r="J24" s="29">
        <v>117</v>
      </c>
      <c r="K24" s="29">
        <f>I24</f>
        <v>117</v>
      </c>
      <c r="L24" s="29">
        <v>117</v>
      </c>
      <c r="M24" s="29">
        <v>118</v>
      </c>
      <c r="N24" s="29">
        <v>120</v>
      </c>
      <c r="O24" s="29">
        <v>124</v>
      </c>
      <c r="P24" s="29">
        <v>128</v>
      </c>
      <c r="Q24" s="29">
        <v>131</v>
      </c>
      <c r="R24" s="29">
        <v>131</v>
      </c>
    </row>
    <row r="25" spans="1:18" x14ac:dyDescent="0.25">
      <c r="A25" s="167"/>
      <c r="B25" s="177"/>
      <c r="C25" s="177"/>
      <c r="D25" s="28" t="s">
        <v>92</v>
      </c>
      <c r="E25" s="30">
        <v>703271</v>
      </c>
      <c r="F25" s="30">
        <v>708266</v>
      </c>
      <c r="G25" s="30">
        <f>F25+2498</f>
        <v>710764</v>
      </c>
      <c r="H25" s="31">
        <f>G25+4067.81</f>
        <v>714831.81</v>
      </c>
      <c r="I25" s="31">
        <v>716408</v>
      </c>
      <c r="J25" s="31">
        <f>I25</f>
        <v>716408</v>
      </c>
      <c r="K25" s="31">
        <f>J25</f>
        <v>716408</v>
      </c>
      <c r="L25" s="31">
        <v>716408</v>
      </c>
      <c r="M25" s="31">
        <f>L25+3425</f>
        <v>719833</v>
      </c>
      <c r="N25" s="31">
        <f>M25+3692+800</f>
        <v>724325</v>
      </c>
      <c r="O25" s="31">
        <f>N25+5011+6708+15754+1562</f>
        <v>753360</v>
      </c>
      <c r="P25" s="31">
        <f>O25+2410+1854+3323+3378</f>
        <v>764325</v>
      </c>
      <c r="Q25" s="31">
        <v>802950</v>
      </c>
      <c r="R25" s="31">
        <v>802950</v>
      </c>
    </row>
    <row r="26" spans="1:18" s="22" customFormat="1" ht="24.75" customHeight="1" x14ac:dyDescent="0.25">
      <c r="A26" s="179">
        <v>14</v>
      </c>
      <c r="B26" s="177" t="s">
        <v>93</v>
      </c>
      <c r="C26" s="177"/>
      <c r="D26" s="28" t="s">
        <v>76</v>
      </c>
      <c r="E26" s="28">
        <v>11</v>
      </c>
      <c r="F26" s="28">
        <v>11</v>
      </c>
      <c r="G26" s="28">
        <v>12</v>
      </c>
      <c r="H26" s="29">
        <v>12</v>
      </c>
      <c r="I26" s="29">
        <v>12</v>
      </c>
      <c r="J26" s="29">
        <v>12</v>
      </c>
      <c r="K26" s="29">
        <v>13</v>
      </c>
      <c r="L26" s="29">
        <v>13</v>
      </c>
      <c r="M26" s="29">
        <v>14</v>
      </c>
      <c r="N26" s="29">
        <v>15</v>
      </c>
      <c r="O26" s="29">
        <v>15</v>
      </c>
      <c r="P26" s="29">
        <v>15</v>
      </c>
      <c r="Q26" s="29">
        <v>16</v>
      </c>
      <c r="R26" s="29">
        <v>16</v>
      </c>
    </row>
    <row r="27" spans="1:18" s="22" customFormat="1" ht="16.5" customHeight="1" x14ac:dyDescent="0.25">
      <c r="A27" s="179"/>
      <c r="B27" s="177"/>
      <c r="C27" s="177"/>
      <c r="D27" s="28" t="s">
        <v>92</v>
      </c>
      <c r="E27" s="30">
        <v>152174</v>
      </c>
      <c r="F27" s="30">
        <v>152174</v>
      </c>
      <c r="G27" s="30">
        <f>F27+2639</f>
        <v>154813</v>
      </c>
      <c r="H27" s="31">
        <f>G27</f>
        <v>154813</v>
      </c>
      <c r="I27" s="31">
        <f>H27</f>
        <v>154813</v>
      </c>
      <c r="J27" s="31">
        <f>I27</f>
        <v>154813</v>
      </c>
      <c r="K27" s="31">
        <f>J27+212104</f>
        <v>366917</v>
      </c>
      <c r="L27" s="31">
        <f>K27</f>
        <v>366917</v>
      </c>
      <c r="M27" s="31">
        <f>K27+5000</f>
        <v>371917</v>
      </c>
      <c r="N27" s="31">
        <f>M27+2000</f>
        <v>373917</v>
      </c>
      <c r="O27" s="31">
        <f>N27</f>
        <v>373917</v>
      </c>
      <c r="P27" s="31">
        <f>O27</f>
        <v>373917</v>
      </c>
      <c r="Q27" s="31">
        <v>381313</v>
      </c>
      <c r="R27" s="31">
        <v>381313</v>
      </c>
    </row>
    <row r="28" spans="1:18" s="22" customFormat="1" ht="82.5" customHeight="1" x14ac:dyDescent="0.25">
      <c r="A28" s="19">
        <v>15</v>
      </c>
      <c r="B28" s="177" t="s">
        <v>94</v>
      </c>
      <c r="C28" s="177"/>
      <c r="D28" s="28" t="s">
        <v>81</v>
      </c>
      <c r="E28" s="19">
        <v>6.4</v>
      </c>
      <c r="F28" s="19">
        <v>8</v>
      </c>
      <c r="G28" s="19">
        <v>12</v>
      </c>
      <c r="H28" s="23">
        <v>15</v>
      </c>
      <c r="I28" s="23">
        <v>20</v>
      </c>
      <c r="J28" s="23">
        <v>25</v>
      </c>
      <c r="K28" s="23">
        <v>30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30</v>
      </c>
    </row>
    <row r="29" spans="1:18" s="22" customFormat="1" ht="55.5" customHeight="1" x14ac:dyDescent="0.25">
      <c r="A29" s="19">
        <v>16</v>
      </c>
      <c r="B29" s="177" t="s">
        <v>95</v>
      </c>
      <c r="C29" s="177"/>
      <c r="D29" s="28" t="s">
        <v>81</v>
      </c>
      <c r="E29" s="28">
        <v>100</v>
      </c>
      <c r="F29" s="28">
        <v>100</v>
      </c>
      <c r="G29" s="28">
        <v>100</v>
      </c>
      <c r="H29" s="29">
        <v>100</v>
      </c>
      <c r="I29" s="29">
        <v>100</v>
      </c>
      <c r="J29" s="29">
        <v>100</v>
      </c>
      <c r="K29" s="29">
        <v>100</v>
      </c>
      <c r="L29" s="29">
        <v>100</v>
      </c>
      <c r="M29" s="29">
        <v>100</v>
      </c>
      <c r="N29" s="29">
        <v>100</v>
      </c>
      <c r="O29" s="29">
        <v>100</v>
      </c>
      <c r="P29" s="29">
        <v>100</v>
      </c>
      <c r="Q29" s="29">
        <v>100</v>
      </c>
      <c r="R29" s="29">
        <v>100</v>
      </c>
    </row>
    <row r="30" spans="1:18" s="22" customFormat="1" ht="92.25" customHeight="1" x14ac:dyDescent="0.25">
      <c r="A30" s="19">
        <v>17</v>
      </c>
      <c r="B30" s="177" t="s">
        <v>96</v>
      </c>
      <c r="C30" s="177"/>
      <c r="D30" s="28" t="s">
        <v>76</v>
      </c>
      <c r="E30" s="28">
        <v>600</v>
      </c>
      <c r="F30" s="28">
        <v>600</v>
      </c>
      <c r="G30" s="28">
        <v>395</v>
      </c>
      <c r="H30" s="29">
        <v>300</v>
      </c>
      <c r="I30" s="29">
        <v>187</v>
      </c>
      <c r="J30" s="29">
        <v>156</v>
      </c>
      <c r="K30" s="139">
        <v>109</v>
      </c>
      <c r="L30" s="139">
        <v>76</v>
      </c>
      <c r="M30" s="139">
        <v>76</v>
      </c>
      <c r="N30" s="139">
        <v>76</v>
      </c>
      <c r="O30" s="139">
        <v>76</v>
      </c>
      <c r="P30" s="139">
        <v>76</v>
      </c>
      <c r="Q30" s="139">
        <v>76</v>
      </c>
      <c r="R30" s="139">
        <f>SUM(F30:Q30)</f>
        <v>2203</v>
      </c>
    </row>
    <row r="32" spans="1:18" s="33" customFormat="1" x14ac:dyDescent="0.25">
      <c r="A32" s="164" t="s">
        <v>103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</row>
    <row r="33" spans="1:18" s="33" customFormat="1" ht="27" customHeight="1" x14ac:dyDescent="0.25">
      <c r="A33" s="165" t="s">
        <v>104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</row>
    <row r="34" spans="1:18" s="33" customFormat="1" x14ac:dyDescent="0.25">
      <c r="A34" s="166" t="s">
        <v>105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1:18" s="33" customFormat="1" x14ac:dyDescent="0.25">
      <c r="A35" s="166" t="s">
        <v>106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</row>
    <row r="36" spans="1:18" s="33" customFormat="1" x14ac:dyDescent="0.25">
      <c r="A36" s="162" t="s">
        <v>107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</row>
    <row r="37" spans="1:18" s="33" customFormat="1" ht="31.5" customHeight="1" x14ac:dyDescent="0.25">
      <c r="A37" s="163" t="s">
        <v>108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</row>
    <row r="38" spans="1:18" s="33" customFormat="1" x14ac:dyDescent="0.25">
      <c r="A38" s="162" t="s">
        <v>109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</row>
    <row r="39" spans="1:18" s="33" customFormat="1" x14ac:dyDescent="0.25">
      <c r="A39" s="162" t="s">
        <v>110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</row>
    <row r="40" spans="1:18" s="33" customFormat="1" x14ac:dyDescent="0.25">
      <c r="A40" s="162" t="s">
        <v>111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</row>
    <row r="41" spans="1:18" s="33" customFormat="1" x14ac:dyDescent="0.25">
      <c r="A41" s="162" t="s">
        <v>112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</row>
    <row r="42" spans="1:18" s="33" customFormat="1" x14ac:dyDescent="0.25">
      <c r="A42" s="162" t="s">
        <v>113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</row>
    <row r="43" spans="1:18" s="33" customFormat="1" x14ac:dyDescent="0.25">
      <c r="A43" s="162" t="s">
        <v>114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</row>
    <row r="44" spans="1:18" s="33" customFormat="1" x14ac:dyDescent="0.25">
      <c r="A44" s="162" t="s">
        <v>115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</row>
    <row r="45" spans="1:18" s="33" customFormat="1" x14ac:dyDescent="0.25">
      <c r="A45" s="162" t="s">
        <v>116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</row>
    <row r="46" spans="1:18" s="33" customFormat="1" x14ac:dyDescent="0.25">
      <c r="A46" s="162" t="s">
        <v>117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</row>
    <row r="47" spans="1:18" s="33" customFormat="1" x14ac:dyDescent="0.25">
      <c r="A47" s="162" t="s">
        <v>118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</row>
    <row r="48" spans="1:18" s="33" customFormat="1" x14ac:dyDescent="0.25">
      <c r="A48" s="162" t="s">
        <v>119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</row>
    <row r="49" spans="1:18" s="33" customFormat="1" x14ac:dyDescent="0.25">
      <c r="A49" s="162" t="s">
        <v>120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</row>
    <row r="50" spans="1:18" s="33" customFormat="1" x14ac:dyDescent="0.25">
      <c r="A50" s="162" t="s">
        <v>121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</row>
    <row r="51" spans="1:18" s="33" customFormat="1" x14ac:dyDescent="0.25">
      <c r="A51" s="162" t="s">
        <v>122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</row>
    <row r="52" spans="1:18" s="33" customFormat="1" x14ac:dyDescent="0.25">
      <c r="A52" s="162" t="s">
        <v>123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</row>
    <row r="53" spans="1:18" s="33" customFormat="1" x14ac:dyDescent="0.25">
      <c r="A53" s="162" t="s">
        <v>124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</row>
    <row r="54" spans="1:18" s="33" customFormat="1" ht="21" customHeight="1" x14ac:dyDescent="0.25">
      <c r="A54" s="163" t="s">
        <v>125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</row>
    <row r="55" spans="1:18" s="33" customFormat="1" x14ac:dyDescent="0.25">
      <c r="H55" s="34"/>
      <c r="I55" s="34"/>
      <c r="J55" s="34"/>
    </row>
    <row r="56" spans="1:18" s="33" customFormat="1" x14ac:dyDescent="0.25">
      <c r="H56" s="34"/>
      <c r="I56" s="34"/>
      <c r="J56" s="34"/>
    </row>
    <row r="57" spans="1:18" s="33" customFormat="1" x14ac:dyDescent="0.25">
      <c r="H57" s="34"/>
      <c r="I57" s="34"/>
      <c r="J57" s="34"/>
    </row>
    <row r="58" spans="1:18" s="33" customFormat="1" x14ac:dyDescent="0.25">
      <c r="H58" s="34"/>
      <c r="I58" s="34"/>
      <c r="J58" s="34"/>
    </row>
    <row r="59" spans="1:18" s="33" customFormat="1" x14ac:dyDescent="0.25">
      <c r="H59" s="34"/>
      <c r="I59" s="34"/>
      <c r="J59" s="34"/>
    </row>
    <row r="60" spans="1:18" s="33" customFormat="1" x14ac:dyDescent="0.25">
      <c r="H60" s="34"/>
      <c r="I60" s="34"/>
      <c r="J60" s="34"/>
    </row>
    <row r="61" spans="1:18" s="33" customFormat="1" x14ac:dyDescent="0.25">
      <c r="H61" s="34"/>
      <c r="I61" s="34"/>
      <c r="J61" s="34"/>
    </row>
  </sheetData>
  <mergeCells count="54">
    <mergeCell ref="B30:C30"/>
    <mergeCell ref="A24:A25"/>
    <mergeCell ref="B24:C25"/>
    <mergeCell ref="A26:A27"/>
    <mergeCell ref="B26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R10:R11"/>
    <mergeCell ref="A6:B6"/>
    <mergeCell ref="C6:G6"/>
    <mergeCell ref="A7:R7"/>
    <mergeCell ref="A8:R8"/>
    <mergeCell ref="B9:C9"/>
    <mergeCell ref="F9:G9"/>
    <mergeCell ref="A10:A11"/>
    <mergeCell ref="B10:C11"/>
    <mergeCell ref="D10:D11"/>
    <mergeCell ref="E10:E11"/>
    <mergeCell ref="F10:Q10"/>
    <mergeCell ref="A32:R32"/>
    <mergeCell ref="A33:R33"/>
    <mergeCell ref="A34:R34"/>
    <mergeCell ref="A35:R35"/>
    <mergeCell ref="A36:R36"/>
    <mergeCell ref="A37:R3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52:R52"/>
    <mergeCell ref="A53:R53"/>
    <mergeCell ref="A54:R54"/>
    <mergeCell ref="A47:R47"/>
    <mergeCell ref="A48:R48"/>
    <mergeCell ref="A49:R49"/>
    <mergeCell ref="A50:R50"/>
    <mergeCell ref="A51:R51"/>
  </mergeCells>
  <pageMargins left="0.70866141732283472" right="0.70866141732283472" top="0.74803149606299213" bottom="0.74803149606299213" header="0.31496062992125984" footer="0.31496062992125984"/>
  <pageSetup paperSize="9" scale="6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15"/>
  <sheetViews>
    <sheetView tabSelected="1" zoomScaleNormal="100" workbookViewId="0">
      <pane xSplit="6" ySplit="7" topLeftCell="N180" activePane="bottomRight" state="frozen"/>
      <selection pane="topRight" activeCell="G1" sqref="G1"/>
      <selection pane="bottomLeft" activeCell="A8" sqref="A8"/>
      <selection pane="bottomRight" activeCell="D196" sqref="D196"/>
    </sheetView>
  </sheetViews>
  <sheetFormatPr defaultColWidth="9.140625" defaultRowHeight="15" x14ac:dyDescent="0.25"/>
  <cols>
    <col min="1" max="1" width="9.28515625" style="4" bestFit="1" customWidth="1"/>
    <col min="2" max="2" width="8.42578125" style="5" customWidth="1"/>
    <col min="3" max="3" width="28" style="4" customWidth="1"/>
    <col min="4" max="4" width="15.7109375" style="4" customWidth="1"/>
    <col min="5" max="5" width="27.85546875" style="4" customWidth="1"/>
    <col min="6" max="6" width="13" style="4" customWidth="1"/>
    <col min="7" max="7" width="10.85546875" style="4" customWidth="1"/>
    <col min="8" max="8" width="10.7109375" style="4" customWidth="1"/>
    <col min="9" max="10" width="10.42578125" style="4" customWidth="1"/>
    <col min="11" max="14" width="10.42578125" style="89" customWidth="1"/>
    <col min="15" max="17" width="10.42578125" style="4" customWidth="1"/>
    <col min="18" max="18" width="11.7109375" style="89" customWidth="1"/>
    <col min="19" max="16384" width="9.140625" style="4"/>
  </cols>
  <sheetData>
    <row r="1" spans="1:18" ht="14.25" customHeight="1" x14ac:dyDescent="0.25">
      <c r="R1" s="6" t="s">
        <v>15</v>
      </c>
    </row>
    <row r="2" spans="1:18" ht="8.25" customHeight="1" x14ac:dyDescent="0.25"/>
    <row r="3" spans="1:18" ht="16.5" customHeight="1" x14ac:dyDescent="0.3">
      <c r="A3" s="196" t="s">
        <v>67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</row>
    <row r="4" spans="1:18" ht="7.5" customHeight="1" x14ac:dyDescent="0.25"/>
    <row r="5" spans="1:18" ht="73.5" customHeight="1" x14ac:dyDescent="0.25">
      <c r="A5" s="197" t="s">
        <v>22</v>
      </c>
      <c r="B5" s="198" t="s">
        <v>100</v>
      </c>
      <c r="C5" s="198" t="s">
        <v>101</v>
      </c>
      <c r="D5" s="199" t="s">
        <v>0</v>
      </c>
      <c r="E5" s="200" t="s">
        <v>2</v>
      </c>
      <c r="F5" s="197" t="s">
        <v>1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199"/>
    </row>
    <row r="6" spans="1:18" ht="18.75" customHeight="1" x14ac:dyDescent="0.25">
      <c r="A6" s="197"/>
      <c r="B6" s="198"/>
      <c r="C6" s="198"/>
      <c r="D6" s="199"/>
      <c r="E6" s="201"/>
      <c r="F6" s="204" t="s">
        <v>3</v>
      </c>
      <c r="G6" s="206" t="s">
        <v>54</v>
      </c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</row>
    <row r="7" spans="1:18" ht="30.75" customHeight="1" x14ac:dyDescent="0.25">
      <c r="A7" s="197"/>
      <c r="B7" s="198"/>
      <c r="C7" s="198"/>
      <c r="D7" s="199"/>
      <c r="E7" s="202"/>
      <c r="F7" s="205"/>
      <c r="G7" s="91">
        <v>2019</v>
      </c>
      <c r="H7" s="7">
        <v>2020</v>
      </c>
      <c r="I7" s="91">
        <v>2021</v>
      </c>
      <c r="J7" s="7">
        <v>2022</v>
      </c>
      <c r="K7" s="91">
        <v>2023</v>
      </c>
      <c r="L7" s="143">
        <v>2024</v>
      </c>
      <c r="M7" s="144">
        <v>2025</v>
      </c>
      <c r="N7" s="144">
        <v>2026</v>
      </c>
      <c r="O7" s="91">
        <v>2027</v>
      </c>
      <c r="P7" s="91">
        <v>2028</v>
      </c>
      <c r="Q7" s="91">
        <v>2029</v>
      </c>
      <c r="R7" s="7">
        <v>2030</v>
      </c>
    </row>
    <row r="8" spans="1:18" ht="16.5" customHeight="1" x14ac:dyDescent="0.25">
      <c r="A8" s="91" t="s">
        <v>23</v>
      </c>
      <c r="B8" s="92" t="s">
        <v>24</v>
      </c>
      <c r="C8" s="95">
        <v>2</v>
      </c>
      <c r="D8" s="91">
        <v>3</v>
      </c>
      <c r="E8" s="91">
        <v>4</v>
      </c>
      <c r="F8" s="91">
        <v>5</v>
      </c>
      <c r="G8" s="91">
        <v>6</v>
      </c>
      <c r="H8" s="7">
        <v>7</v>
      </c>
      <c r="I8" s="91">
        <v>8</v>
      </c>
      <c r="J8" s="7">
        <v>9</v>
      </c>
      <c r="K8" s="91">
        <v>10</v>
      </c>
      <c r="L8" s="143">
        <v>11</v>
      </c>
      <c r="M8" s="144">
        <v>12</v>
      </c>
      <c r="N8" s="144">
        <v>13</v>
      </c>
      <c r="O8" s="91">
        <v>14</v>
      </c>
      <c r="P8" s="91">
        <v>15</v>
      </c>
      <c r="Q8" s="91">
        <v>16</v>
      </c>
      <c r="R8" s="7">
        <v>17</v>
      </c>
    </row>
    <row r="9" spans="1:18" ht="15" customHeight="1" x14ac:dyDescent="0.25">
      <c r="A9" s="91">
        <v>1</v>
      </c>
      <c r="B9" s="206" t="s">
        <v>46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</row>
    <row r="10" spans="1:18" ht="17.25" customHeight="1" x14ac:dyDescent="0.25">
      <c r="A10" s="91">
        <v>2</v>
      </c>
      <c r="B10" s="193" t="s">
        <v>32</v>
      </c>
      <c r="C10" s="183" t="s">
        <v>17</v>
      </c>
      <c r="D10" s="180" t="s">
        <v>11</v>
      </c>
      <c r="E10" s="94" t="s">
        <v>3</v>
      </c>
      <c r="F10" s="94">
        <f>SUM(F11:F14)</f>
        <v>239416.4</v>
      </c>
      <c r="G10" s="94">
        <f t="shared" ref="G10:R10" si="0">SUM(G11:G14)</f>
        <v>13853.5</v>
      </c>
      <c r="H10" s="94">
        <f t="shared" si="0"/>
        <v>12870</v>
      </c>
      <c r="I10" s="94">
        <f t="shared" si="0"/>
        <v>6597.2</v>
      </c>
      <c r="J10" s="94">
        <f>SUM(J11:J14)</f>
        <v>20258.900000000001</v>
      </c>
      <c r="K10" s="94">
        <f>SUM(K11:K14)</f>
        <v>21536.799999999999</v>
      </c>
      <c r="L10" s="117">
        <f t="shared" si="0"/>
        <v>26700</v>
      </c>
      <c r="M10" s="117">
        <f t="shared" si="0"/>
        <v>26000</v>
      </c>
      <c r="N10" s="117">
        <f t="shared" si="0"/>
        <v>26000</v>
      </c>
      <c r="O10" s="94">
        <f t="shared" si="0"/>
        <v>21400</v>
      </c>
      <c r="P10" s="94">
        <f t="shared" si="0"/>
        <v>21400</v>
      </c>
      <c r="Q10" s="94">
        <f t="shared" si="0"/>
        <v>21400</v>
      </c>
      <c r="R10" s="94">
        <f t="shared" si="0"/>
        <v>21400</v>
      </c>
    </row>
    <row r="11" spans="1:18" ht="17.45" customHeight="1" x14ac:dyDescent="0.25">
      <c r="A11" s="91">
        <v>3</v>
      </c>
      <c r="B11" s="194"/>
      <c r="C11" s="184"/>
      <c r="D11" s="181"/>
      <c r="E11" s="94" t="s">
        <v>4</v>
      </c>
      <c r="F11" s="94">
        <f>SUM(G11:R11)</f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117">
        <v>0</v>
      </c>
      <c r="M11" s="117">
        <v>0</v>
      </c>
      <c r="N11" s="117">
        <v>0</v>
      </c>
      <c r="O11" s="94">
        <v>0</v>
      </c>
      <c r="P11" s="94">
        <v>0</v>
      </c>
      <c r="Q11" s="94">
        <v>0</v>
      </c>
      <c r="R11" s="94">
        <v>0</v>
      </c>
    </row>
    <row r="12" spans="1:18" ht="19.149999999999999" customHeight="1" x14ac:dyDescent="0.25">
      <c r="A12" s="91">
        <v>4</v>
      </c>
      <c r="B12" s="194"/>
      <c r="C12" s="184"/>
      <c r="D12" s="181"/>
      <c r="E12" s="94" t="s">
        <v>5</v>
      </c>
      <c r="F12" s="94">
        <f>SUM(G12:R12)</f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117">
        <v>0</v>
      </c>
      <c r="M12" s="117">
        <v>0</v>
      </c>
      <c r="N12" s="117">
        <v>0</v>
      </c>
      <c r="O12" s="94">
        <v>0</v>
      </c>
      <c r="P12" s="94">
        <v>0</v>
      </c>
      <c r="Q12" s="94">
        <v>0</v>
      </c>
      <c r="R12" s="94">
        <v>0</v>
      </c>
    </row>
    <row r="13" spans="1:18" ht="18" customHeight="1" x14ac:dyDescent="0.25">
      <c r="A13" s="91">
        <v>5</v>
      </c>
      <c r="B13" s="194"/>
      <c r="C13" s="184"/>
      <c r="D13" s="181"/>
      <c r="E13" s="94" t="s">
        <v>6</v>
      </c>
      <c r="F13" s="94">
        <f>SUM(G13:R13)</f>
        <v>239416.4</v>
      </c>
      <c r="G13" s="94">
        <v>13853.5</v>
      </c>
      <c r="H13" s="94">
        <v>12870</v>
      </c>
      <c r="I13" s="94">
        <v>6597.2</v>
      </c>
      <c r="J13" s="94">
        <v>20258.900000000001</v>
      </c>
      <c r="K13" s="94">
        <f>21400+136.8</f>
        <v>21536.799999999999</v>
      </c>
      <c r="L13" s="117">
        <v>26700</v>
      </c>
      <c r="M13" s="117">
        <v>26000</v>
      </c>
      <c r="N13" s="117">
        <v>26000</v>
      </c>
      <c r="O13" s="94">
        <v>21400</v>
      </c>
      <c r="P13" s="141">
        <v>21400</v>
      </c>
      <c r="Q13" s="141">
        <v>21400</v>
      </c>
      <c r="R13" s="141">
        <v>21400</v>
      </c>
    </row>
    <row r="14" spans="1:18" ht="29.25" customHeight="1" x14ac:dyDescent="0.25">
      <c r="A14" s="91">
        <v>6</v>
      </c>
      <c r="B14" s="195"/>
      <c r="C14" s="185"/>
      <c r="D14" s="182"/>
      <c r="E14" s="94" t="s">
        <v>55</v>
      </c>
      <c r="F14" s="94">
        <f>SUM(G14:R14)</f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117">
        <v>0</v>
      </c>
      <c r="M14" s="117">
        <v>0</v>
      </c>
      <c r="N14" s="117">
        <v>0</v>
      </c>
      <c r="O14" s="94">
        <v>0</v>
      </c>
      <c r="P14" s="94">
        <v>0</v>
      </c>
      <c r="Q14" s="94">
        <v>0</v>
      </c>
      <c r="R14" s="94">
        <v>0</v>
      </c>
    </row>
    <row r="15" spans="1:18" ht="17.25" customHeight="1" x14ac:dyDescent="0.25">
      <c r="A15" s="91">
        <v>7</v>
      </c>
      <c r="B15" s="193" t="s">
        <v>33</v>
      </c>
      <c r="C15" s="183" t="s">
        <v>18</v>
      </c>
      <c r="D15" s="186" t="s">
        <v>11</v>
      </c>
      <c r="E15" s="94" t="s">
        <v>3</v>
      </c>
      <c r="F15" s="94">
        <f>SUM(F16:F19)</f>
        <v>6429.1</v>
      </c>
      <c r="G15" s="94">
        <f t="shared" ref="G15:R15" si="1">SUM(G16:G19)</f>
        <v>0</v>
      </c>
      <c r="H15" s="94">
        <f t="shared" si="1"/>
        <v>0</v>
      </c>
      <c r="I15" s="94">
        <f t="shared" si="1"/>
        <v>0</v>
      </c>
      <c r="J15" s="94">
        <f>SUM(J16:J19)</f>
        <v>0</v>
      </c>
      <c r="K15" s="94">
        <f t="shared" si="1"/>
        <v>2129.1</v>
      </c>
      <c r="L15" s="117">
        <f t="shared" si="1"/>
        <v>4300</v>
      </c>
      <c r="M15" s="117">
        <f t="shared" si="1"/>
        <v>0</v>
      </c>
      <c r="N15" s="117">
        <f t="shared" si="1"/>
        <v>0</v>
      </c>
      <c r="O15" s="94">
        <f t="shared" si="1"/>
        <v>0</v>
      </c>
      <c r="P15" s="94">
        <f t="shared" si="1"/>
        <v>0</v>
      </c>
      <c r="Q15" s="94">
        <f t="shared" si="1"/>
        <v>0</v>
      </c>
      <c r="R15" s="94">
        <f t="shared" si="1"/>
        <v>0</v>
      </c>
    </row>
    <row r="16" spans="1:18" ht="18" customHeight="1" x14ac:dyDescent="0.25">
      <c r="A16" s="91">
        <v>8</v>
      </c>
      <c r="B16" s="194"/>
      <c r="C16" s="184"/>
      <c r="D16" s="186"/>
      <c r="E16" s="94" t="s">
        <v>4</v>
      </c>
      <c r="F16" s="94">
        <f>SUM(G16:R16)</f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117">
        <v>0</v>
      </c>
      <c r="M16" s="117">
        <v>0</v>
      </c>
      <c r="N16" s="117">
        <v>0</v>
      </c>
      <c r="O16" s="94">
        <v>0</v>
      </c>
      <c r="P16" s="94">
        <v>0</v>
      </c>
      <c r="Q16" s="94">
        <v>0</v>
      </c>
      <c r="R16" s="94">
        <v>0</v>
      </c>
    </row>
    <row r="17" spans="1:19" ht="18" customHeight="1" x14ac:dyDescent="0.25">
      <c r="A17" s="91">
        <v>9</v>
      </c>
      <c r="B17" s="194"/>
      <c r="C17" s="184"/>
      <c r="D17" s="186"/>
      <c r="E17" s="94" t="s">
        <v>5</v>
      </c>
      <c r="F17" s="94">
        <f>SUM(G17:R17)</f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117">
        <v>0</v>
      </c>
      <c r="M17" s="117">
        <v>0</v>
      </c>
      <c r="N17" s="117">
        <v>0</v>
      </c>
      <c r="O17" s="94">
        <v>0</v>
      </c>
      <c r="P17" s="94">
        <v>0</v>
      </c>
      <c r="Q17" s="94">
        <v>0</v>
      </c>
      <c r="R17" s="94">
        <v>0</v>
      </c>
    </row>
    <row r="18" spans="1:19" ht="18" customHeight="1" x14ac:dyDescent="0.25">
      <c r="A18" s="91">
        <v>10</v>
      </c>
      <c r="B18" s="194"/>
      <c r="C18" s="184"/>
      <c r="D18" s="186"/>
      <c r="E18" s="94" t="s">
        <v>6</v>
      </c>
      <c r="F18" s="94">
        <f>SUM(G18:R18)</f>
        <v>6429.1</v>
      </c>
      <c r="G18" s="94">
        <v>0</v>
      </c>
      <c r="H18" s="94">
        <v>0</v>
      </c>
      <c r="I18" s="94">
        <v>0</v>
      </c>
      <c r="J18" s="94">
        <v>0</v>
      </c>
      <c r="K18" s="94">
        <f>1800+4132.2-3803.1</f>
        <v>2129.1</v>
      </c>
      <c r="L18" s="117">
        <v>4300</v>
      </c>
      <c r="M18" s="117">
        <v>0</v>
      </c>
      <c r="N18" s="117">
        <v>0</v>
      </c>
      <c r="O18" s="94">
        <v>0</v>
      </c>
      <c r="P18" s="94">
        <v>0</v>
      </c>
      <c r="Q18" s="94">
        <v>0</v>
      </c>
      <c r="R18" s="94">
        <v>0</v>
      </c>
    </row>
    <row r="19" spans="1:19" ht="33" customHeight="1" x14ac:dyDescent="0.25">
      <c r="A19" s="91">
        <v>11</v>
      </c>
      <c r="B19" s="195"/>
      <c r="C19" s="185"/>
      <c r="D19" s="186"/>
      <c r="E19" s="94" t="s">
        <v>55</v>
      </c>
      <c r="F19" s="94">
        <f>SUM(G19:R19)</f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117">
        <v>0</v>
      </c>
      <c r="M19" s="117">
        <v>0</v>
      </c>
      <c r="N19" s="117">
        <v>0</v>
      </c>
      <c r="O19" s="94">
        <v>0</v>
      </c>
      <c r="P19" s="94">
        <v>0</v>
      </c>
      <c r="Q19" s="94">
        <v>0</v>
      </c>
      <c r="R19" s="94">
        <v>0</v>
      </c>
    </row>
    <row r="20" spans="1:19" ht="17.25" customHeight="1" x14ac:dyDescent="0.25">
      <c r="A20" s="91">
        <v>12</v>
      </c>
      <c r="B20" s="194" t="s">
        <v>34</v>
      </c>
      <c r="C20" s="183" t="s">
        <v>19</v>
      </c>
      <c r="D20" s="180" t="s">
        <v>11</v>
      </c>
      <c r="E20" s="94" t="s">
        <v>3</v>
      </c>
      <c r="F20" s="94">
        <f>SUM(F21:F24)</f>
        <v>493453.1</v>
      </c>
      <c r="G20" s="94">
        <f t="shared" ref="G20:R20" si="2">SUM(G21:G24)</f>
        <v>103152.29999999999</v>
      </c>
      <c r="H20" s="94">
        <f t="shared" si="2"/>
        <v>15105</v>
      </c>
      <c r="I20" s="94">
        <f t="shared" si="2"/>
        <v>60940.399999999994</v>
      </c>
      <c r="J20" s="94">
        <f t="shared" si="2"/>
        <v>36055.9</v>
      </c>
      <c r="K20" s="94">
        <f t="shared" si="2"/>
        <v>62355.9</v>
      </c>
      <c r="L20" s="117">
        <f>SUM(L21:L24)</f>
        <v>105200.2</v>
      </c>
      <c r="M20" s="117">
        <f t="shared" si="2"/>
        <v>64643.399999999994</v>
      </c>
      <c r="N20" s="117">
        <f t="shared" si="2"/>
        <v>6000</v>
      </c>
      <c r="O20" s="94">
        <f t="shared" si="2"/>
        <v>10000</v>
      </c>
      <c r="P20" s="94">
        <f t="shared" si="2"/>
        <v>10000</v>
      </c>
      <c r="Q20" s="94">
        <f t="shared" si="2"/>
        <v>10000</v>
      </c>
      <c r="R20" s="94">
        <f t="shared" si="2"/>
        <v>10000</v>
      </c>
    </row>
    <row r="21" spans="1:19" ht="18" customHeight="1" x14ac:dyDescent="0.25">
      <c r="A21" s="91">
        <v>13</v>
      </c>
      <c r="B21" s="194"/>
      <c r="C21" s="184"/>
      <c r="D21" s="181"/>
      <c r="E21" s="94" t="s">
        <v>4</v>
      </c>
      <c r="F21" s="94">
        <f>SUM(G21:R21)</f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117">
        <v>0</v>
      </c>
      <c r="M21" s="117">
        <v>0</v>
      </c>
      <c r="N21" s="117">
        <v>0</v>
      </c>
      <c r="O21" s="94">
        <v>0</v>
      </c>
      <c r="P21" s="94">
        <v>0</v>
      </c>
      <c r="Q21" s="94">
        <v>0</v>
      </c>
      <c r="R21" s="94">
        <v>0</v>
      </c>
    </row>
    <row r="22" spans="1:19" ht="18" customHeight="1" x14ac:dyDescent="0.25">
      <c r="A22" s="91">
        <v>14</v>
      </c>
      <c r="B22" s="194"/>
      <c r="C22" s="184"/>
      <c r="D22" s="181"/>
      <c r="E22" s="94" t="s">
        <v>5</v>
      </c>
      <c r="F22" s="94">
        <f>SUM(G22:R22)</f>
        <v>236122.1</v>
      </c>
      <c r="G22" s="94">
        <v>92193.4</v>
      </c>
      <c r="H22" s="94">
        <v>7005</v>
      </c>
      <c r="I22" s="94">
        <v>32025.599999999999</v>
      </c>
      <c r="J22" s="94">
        <v>0</v>
      </c>
      <c r="K22" s="94">
        <v>0</v>
      </c>
      <c r="L22" s="117">
        <f>3848.7+71727.7</f>
        <v>75576.399999999994</v>
      </c>
      <c r="M22" s="117">
        <v>29321.7</v>
      </c>
      <c r="N22" s="117">
        <v>0</v>
      </c>
      <c r="O22" s="94">
        <v>0</v>
      </c>
      <c r="P22" s="94">
        <v>0</v>
      </c>
      <c r="Q22" s="94">
        <v>0</v>
      </c>
      <c r="R22" s="94">
        <v>0</v>
      </c>
    </row>
    <row r="23" spans="1:19" ht="18" customHeight="1" x14ac:dyDescent="0.25">
      <c r="A23" s="91">
        <v>15</v>
      </c>
      <c r="B23" s="194"/>
      <c r="C23" s="184"/>
      <c r="D23" s="181"/>
      <c r="E23" s="94" t="s">
        <v>6</v>
      </c>
      <c r="F23" s="94">
        <f>SUM(G23:R23)</f>
        <v>257331</v>
      </c>
      <c r="G23" s="94">
        <v>10958.9</v>
      </c>
      <c r="H23" s="94">
        <f>2100+1000+5000</f>
        <v>8100</v>
      </c>
      <c r="I23" s="1">
        <v>28914.799999999999</v>
      </c>
      <c r="J23" s="1">
        <v>36055.9</v>
      </c>
      <c r="K23" s="1">
        <f>10000+6000+12000+40000-5644.1</f>
        <v>62355.9</v>
      </c>
      <c r="L23" s="145">
        <f>3775.1+3848.7+6000+10000+6000</f>
        <v>29623.8</v>
      </c>
      <c r="M23" s="145">
        <f>6000+29321.7</f>
        <v>35321.699999999997</v>
      </c>
      <c r="N23" s="145">
        <v>6000</v>
      </c>
      <c r="O23" s="1">
        <v>10000</v>
      </c>
      <c r="P23" s="1">
        <v>10000</v>
      </c>
      <c r="Q23" s="1">
        <v>10000</v>
      </c>
      <c r="R23" s="1">
        <v>10000</v>
      </c>
    </row>
    <row r="24" spans="1:19" ht="33" customHeight="1" x14ac:dyDescent="0.25">
      <c r="A24" s="91">
        <v>16</v>
      </c>
      <c r="B24" s="194"/>
      <c r="C24" s="184"/>
      <c r="D24" s="182"/>
      <c r="E24" s="94" t="s">
        <v>55</v>
      </c>
      <c r="F24" s="94">
        <f>SUM(G24:R24)</f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117">
        <v>0</v>
      </c>
      <c r="M24" s="117">
        <v>0</v>
      </c>
      <c r="N24" s="117">
        <v>0</v>
      </c>
      <c r="O24" s="94">
        <v>0</v>
      </c>
      <c r="P24" s="94">
        <v>0</v>
      </c>
      <c r="Q24" s="94">
        <v>0</v>
      </c>
      <c r="R24" s="94">
        <v>0</v>
      </c>
      <c r="S24" s="4" t="s">
        <v>59</v>
      </c>
    </row>
    <row r="25" spans="1:19" ht="17.25" customHeight="1" x14ac:dyDescent="0.25">
      <c r="A25" s="91">
        <v>17</v>
      </c>
      <c r="B25" s="194"/>
      <c r="C25" s="184"/>
      <c r="D25" s="180" t="s">
        <v>12</v>
      </c>
      <c r="E25" s="94" t="s">
        <v>3</v>
      </c>
      <c r="F25" s="94">
        <f>SUM(F26:F29)</f>
        <v>2222</v>
      </c>
      <c r="G25" s="94">
        <f t="shared" ref="G25:R25" si="3">SUM(G26:G29)</f>
        <v>0</v>
      </c>
      <c r="H25" s="94">
        <f t="shared" si="3"/>
        <v>1822</v>
      </c>
      <c r="I25" s="94">
        <f t="shared" si="3"/>
        <v>400</v>
      </c>
      <c r="J25" s="94">
        <f t="shared" si="3"/>
        <v>0</v>
      </c>
      <c r="K25" s="94">
        <f t="shared" si="3"/>
        <v>0</v>
      </c>
      <c r="L25" s="117">
        <f t="shared" si="3"/>
        <v>0</v>
      </c>
      <c r="M25" s="117">
        <f t="shared" si="3"/>
        <v>0</v>
      </c>
      <c r="N25" s="117">
        <f t="shared" si="3"/>
        <v>0</v>
      </c>
      <c r="O25" s="94">
        <f t="shared" si="3"/>
        <v>0</v>
      </c>
      <c r="P25" s="94">
        <f t="shared" si="3"/>
        <v>0</v>
      </c>
      <c r="Q25" s="94">
        <f t="shared" si="3"/>
        <v>0</v>
      </c>
      <c r="R25" s="94">
        <f t="shared" si="3"/>
        <v>0</v>
      </c>
    </row>
    <row r="26" spans="1:19" ht="15.75" customHeight="1" x14ac:dyDescent="0.25">
      <c r="A26" s="91">
        <v>18</v>
      </c>
      <c r="B26" s="194"/>
      <c r="C26" s="184"/>
      <c r="D26" s="181"/>
      <c r="E26" s="94" t="s">
        <v>4</v>
      </c>
      <c r="F26" s="94">
        <f>SUM(G26:R26)</f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117">
        <v>0</v>
      </c>
      <c r="M26" s="117">
        <v>0</v>
      </c>
      <c r="N26" s="117">
        <v>0</v>
      </c>
      <c r="O26" s="94">
        <v>0</v>
      </c>
      <c r="P26" s="94">
        <v>0</v>
      </c>
      <c r="Q26" s="94">
        <v>0</v>
      </c>
      <c r="R26" s="94">
        <v>0</v>
      </c>
    </row>
    <row r="27" spans="1:19" ht="15.75" customHeight="1" x14ac:dyDescent="0.25">
      <c r="A27" s="91">
        <v>19</v>
      </c>
      <c r="B27" s="194"/>
      <c r="C27" s="184"/>
      <c r="D27" s="181"/>
      <c r="E27" s="94" t="s">
        <v>5</v>
      </c>
      <c r="F27" s="94">
        <f>SUM(G27:R27)</f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117">
        <v>0</v>
      </c>
      <c r="M27" s="117">
        <v>0</v>
      </c>
      <c r="N27" s="117">
        <v>0</v>
      </c>
      <c r="O27" s="94">
        <v>0</v>
      </c>
      <c r="P27" s="94">
        <v>0</v>
      </c>
      <c r="Q27" s="94">
        <v>0</v>
      </c>
      <c r="R27" s="94">
        <v>0</v>
      </c>
    </row>
    <row r="28" spans="1:19" ht="15.75" customHeight="1" x14ac:dyDescent="0.25">
      <c r="A28" s="91">
        <v>20</v>
      </c>
      <c r="B28" s="194"/>
      <c r="C28" s="184"/>
      <c r="D28" s="181"/>
      <c r="E28" s="94" t="s">
        <v>6</v>
      </c>
      <c r="F28" s="94">
        <f>SUM(G28:R28)</f>
        <v>2222</v>
      </c>
      <c r="G28" s="94">
        <v>0</v>
      </c>
      <c r="H28" s="94">
        <v>1822</v>
      </c>
      <c r="I28" s="94">
        <v>400</v>
      </c>
      <c r="J28" s="94">
        <v>0</v>
      </c>
      <c r="K28" s="94">
        <v>0</v>
      </c>
      <c r="L28" s="117">
        <v>0</v>
      </c>
      <c r="M28" s="117">
        <v>0</v>
      </c>
      <c r="N28" s="117">
        <v>0</v>
      </c>
      <c r="O28" s="94">
        <v>0</v>
      </c>
      <c r="P28" s="94">
        <v>0</v>
      </c>
      <c r="Q28" s="94">
        <v>0</v>
      </c>
      <c r="R28" s="94">
        <v>0</v>
      </c>
    </row>
    <row r="29" spans="1:19" ht="32.25" customHeight="1" x14ac:dyDescent="0.25">
      <c r="A29" s="91">
        <v>21</v>
      </c>
      <c r="B29" s="195"/>
      <c r="C29" s="185"/>
      <c r="D29" s="182"/>
      <c r="E29" s="94" t="s">
        <v>55</v>
      </c>
      <c r="F29" s="94">
        <f>SUM(G29:R29)</f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117">
        <v>0</v>
      </c>
      <c r="M29" s="117">
        <v>0</v>
      </c>
      <c r="N29" s="117">
        <v>0</v>
      </c>
      <c r="O29" s="94">
        <v>0</v>
      </c>
      <c r="P29" s="94">
        <v>0</v>
      </c>
      <c r="Q29" s="94">
        <v>0</v>
      </c>
      <c r="R29" s="94">
        <v>0</v>
      </c>
    </row>
    <row r="30" spans="1:19" ht="15.75" customHeight="1" x14ac:dyDescent="0.25">
      <c r="A30" s="91">
        <v>22</v>
      </c>
      <c r="B30" s="193"/>
      <c r="C30" s="183" t="s">
        <v>49</v>
      </c>
      <c r="D30" s="180" t="s">
        <v>7</v>
      </c>
      <c r="E30" s="94" t="s">
        <v>3</v>
      </c>
      <c r="F30" s="94">
        <f>SUM(F31:F34)</f>
        <v>495675.1</v>
      </c>
      <c r="G30" s="94">
        <f t="shared" ref="G30:R30" si="4">SUM(G31:G34)</f>
        <v>103152.29999999999</v>
      </c>
      <c r="H30" s="94">
        <f t="shared" si="4"/>
        <v>16927</v>
      </c>
      <c r="I30" s="94">
        <f t="shared" si="4"/>
        <v>61340.399999999994</v>
      </c>
      <c r="J30" s="94">
        <f t="shared" si="4"/>
        <v>36055.9</v>
      </c>
      <c r="K30" s="94">
        <f>SUM(K31:K34)</f>
        <v>62355.9</v>
      </c>
      <c r="L30" s="117">
        <f t="shared" si="4"/>
        <v>105200.2</v>
      </c>
      <c r="M30" s="117">
        <f t="shared" si="4"/>
        <v>64643.399999999994</v>
      </c>
      <c r="N30" s="117">
        <f t="shared" si="4"/>
        <v>6000</v>
      </c>
      <c r="O30" s="94">
        <f t="shared" si="4"/>
        <v>10000</v>
      </c>
      <c r="P30" s="94">
        <f t="shared" si="4"/>
        <v>10000</v>
      </c>
      <c r="Q30" s="94">
        <f t="shared" si="4"/>
        <v>10000</v>
      </c>
      <c r="R30" s="94">
        <f t="shared" si="4"/>
        <v>10000</v>
      </c>
    </row>
    <row r="31" spans="1:19" ht="20.25" customHeight="1" x14ac:dyDescent="0.25">
      <c r="A31" s="91">
        <v>23</v>
      </c>
      <c r="B31" s="194"/>
      <c r="C31" s="184"/>
      <c r="D31" s="181"/>
      <c r="E31" s="94" t="s">
        <v>4</v>
      </c>
      <c r="F31" s="94">
        <f>SUM(G31:R31)</f>
        <v>0</v>
      </c>
      <c r="G31" s="94">
        <f>G26+G21</f>
        <v>0</v>
      </c>
      <c r="H31" s="94">
        <f t="shared" ref="H31:R34" si="5">H26+H21</f>
        <v>0</v>
      </c>
      <c r="I31" s="94">
        <f t="shared" si="5"/>
        <v>0</v>
      </c>
      <c r="J31" s="94">
        <f t="shared" si="5"/>
        <v>0</v>
      </c>
      <c r="K31" s="94">
        <f t="shared" si="5"/>
        <v>0</v>
      </c>
      <c r="L31" s="117">
        <f t="shared" si="5"/>
        <v>0</v>
      </c>
      <c r="M31" s="117">
        <f t="shared" si="5"/>
        <v>0</v>
      </c>
      <c r="N31" s="117">
        <f t="shared" si="5"/>
        <v>0</v>
      </c>
      <c r="O31" s="94">
        <f t="shared" si="5"/>
        <v>0</v>
      </c>
      <c r="P31" s="94">
        <f t="shared" si="5"/>
        <v>0</v>
      </c>
      <c r="Q31" s="94">
        <f t="shared" si="5"/>
        <v>0</v>
      </c>
      <c r="R31" s="94">
        <f t="shared" si="5"/>
        <v>0</v>
      </c>
    </row>
    <row r="32" spans="1:19" ht="18" customHeight="1" x14ac:dyDescent="0.25">
      <c r="A32" s="91">
        <v>24</v>
      </c>
      <c r="B32" s="194"/>
      <c r="C32" s="184"/>
      <c r="D32" s="181"/>
      <c r="E32" s="94" t="s">
        <v>5</v>
      </c>
      <c r="F32" s="94">
        <f>SUM(G32:R32)</f>
        <v>236122.1</v>
      </c>
      <c r="G32" s="94">
        <f t="shared" ref="G32:M34" si="6">G27+G22</f>
        <v>92193.4</v>
      </c>
      <c r="H32" s="94">
        <f t="shared" si="5"/>
        <v>7005</v>
      </c>
      <c r="I32" s="94">
        <f t="shared" si="6"/>
        <v>32025.599999999999</v>
      </c>
      <c r="J32" s="94">
        <f t="shared" si="6"/>
        <v>0</v>
      </c>
      <c r="K32" s="94">
        <f t="shared" si="6"/>
        <v>0</v>
      </c>
      <c r="L32" s="117">
        <f t="shared" si="6"/>
        <v>75576.399999999994</v>
      </c>
      <c r="M32" s="117">
        <f t="shared" si="6"/>
        <v>29321.7</v>
      </c>
      <c r="N32" s="117">
        <f t="shared" si="5"/>
        <v>0</v>
      </c>
      <c r="O32" s="94">
        <f t="shared" si="5"/>
        <v>0</v>
      </c>
      <c r="P32" s="94">
        <f t="shared" si="5"/>
        <v>0</v>
      </c>
      <c r="Q32" s="94">
        <f t="shared" si="5"/>
        <v>0</v>
      </c>
      <c r="R32" s="94">
        <f t="shared" si="5"/>
        <v>0</v>
      </c>
    </row>
    <row r="33" spans="1:18" ht="21" customHeight="1" x14ac:dyDescent="0.25">
      <c r="A33" s="91">
        <v>25</v>
      </c>
      <c r="B33" s="194"/>
      <c r="C33" s="184"/>
      <c r="D33" s="181"/>
      <c r="E33" s="94" t="s">
        <v>6</v>
      </c>
      <c r="F33" s="94">
        <f>SUM(G33:R33)</f>
        <v>259553</v>
      </c>
      <c r="G33" s="94">
        <f t="shared" si="6"/>
        <v>10958.9</v>
      </c>
      <c r="H33" s="94">
        <f t="shared" si="5"/>
        <v>9922</v>
      </c>
      <c r="I33" s="94">
        <f t="shared" si="6"/>
        <v>29314.799999999999</v>
      </c>
      <c r="J33" s="94">
        <f>J28+J23</f>
        <v>36055.9</v>
      </c>
      <c r="K33" s="94">
        <f t="shared" si="6"/>
        <v>62355.9</v>
      </c>
      <c r="L33" s="117">
        <f t="shared" si="6"/>
        <v>29623.8</v>
      </c>
      <c r="M33" s="117">
        <f t="shared" si="6"/>
        <v>35321.699999999997</v>
      </c>
      <c r="N33" s="117">
        <f t="shared" si="5"/>
        <v>6000</v>
      </c>
      <c r="O33" s="94">
        <f t="shared" si="5"/>
        <v>10000</v>
      </c>
      <c r="P33" s="94">
        <f t="shared" si="5"/>
        <v>10000</v>
      </c>
      <c r="Q33" s="94">
        <f t="shared" si="5"/>
        <v>10000</v>
      </c>
      <c r="R33" s="94">
        <f t="shared" si="5"/>
        <v>10000</v>
      </c>
    </row>
    <row r="34" spans="1:18" ht="34.5" customHeight="1" x14ac:dyDescent="0.25">
      <c r="A34" s="91">
        <v>26</v>
      </c>
      <c r="B34" s="195"/>
      <c r="C34" s="185"/>
      <c r="D34" s="182"/>
      <c r="E34" s="94" t="s">
        <v>55</v>
      </c>
      <c r="F34" s="94">
        <f>SUM(G34:R34)</f>
        <v>0</v>
      </c>
      <c r="G34" s="94">
        <f t="shared" si="6"/>
        <v>0</v>
      </c>
      <c r="H34" s="94">
        <f t="shared" si="5"/>
        <v>0</v>
      </c>
      <c r="I34" s="94">
        <f t="shared" si="6"/>
        <v>0</v>
      </c>
      <c r="J34" s="94">
        <f t="shared" si="6"/>
        <v>0</v>
      </c>
      <c r="K34" s="94">
        <f t="shared" si="6"/>
        <v>0</v>
      </c>
      <c r="L34" s="117">
        <f t="shared" si="6"/>
        <v>0</v>
      </c>
      <c r="M34" s="117">
        <f t="shared" si="6"/>
        <v>0</v>
      </c>
      <c r="N34" s="117">
        <f t="shared" si="5"/>
        <v>0</v>
      </c>
      <c r="O34" s="94">
        <f t="shared" si="5"/>
        <v>0</v>
      </c>
      <c r="P34" s="94">
        <f t="shared" si="5"/>
        <v>0</v>
      </c>
      <c r="Q34" s="94">
        <f t="shared" si="5"/>
        <v>0</v>
      </c>
      <c r="R34" s="94">
        <f t="shared" si="5"/>
        <v>0</v>
      </c>
    </row>
    <row r="35" spans="1:18" ht="17.25" customHeight="1" x14ac:dyDescent="0.25">
      <c r="A35" s="91">
        <v>27</v>
      </c>
      <c r="B35" s="193" t="s">
        <v>35</v>
      </c>
      <c r="C35" s="183" t="s">
        <v>20</v>
      </c>
      <c r="D35" s="180" t="s">
        <v>11</v>
      </c>
      <c r="E35" s="94" t="s">
        <v>3</v>
      </c>
      <c r="F35" s="94">
        <f>SUM(F36:F39)</f>
        <v>1546353.1</v>
      </c>
      <c r="G35" s="94">
        <f t="shared" ref="G35:R35" si="7">SUM(G36:G39)</f>
        <v>93944.8</v>
      </c>
      <c r="H35" s="94">
        <f>SUM(H36:H39)</f>
        <v>111488.9</v>
      </c>
      <c r="I35" s="94">
        <f t="shared" si="7"/>
        <v>117545.9</v>
      </c>
      <c r="J35" s="94">
        <f t="shared" si="7"/>
        <v>130598.3</v>
      </c>
      <c r="K35" s="94">
        <f>SUM(K36:K39)</f>
        <v>136534.19999999998</v>
      </c>
      <c r="L35" s="117">
        <f t="shared" si="7"/>
        <v>160241</v>
      </c>
      <c r="M35" s="117">
        <f t="shared" si="7"/>
        <v>132000</v>
      </c>
      <c r="N35" s="117">
        <f t="shared" si="7"/>
        <v>132000</v>
      </c>
      <c r="O35" s="94">
        <f t="shared" si="7"/>
        <v>133000</v>
      </c>
      <c r="P35" s="94">
        <f t="shared" si="7"/>
        <v>133000</v>
      </c>
      <c r="Q35" s="94">
        <f t="shared" si="7"/>
        <v>133000</v>
      </c>
      <c r="R35" s="94">
        <f t="shared" si="7"/>
        <v>133000</v>
      </c>
    </row>
    <row r="36" spans="1:18" ht="18.75" customHeight="1" x14ac:dyDescent="0.25">
      <c r="A36" s="91">
        <v>28</v>
      </c>
      <c r="B36" s="194"/>
      <c r="C36" s="184"/>
      <c r="D36" s="181"/>
      <c r="E36" s="94" t="s">
        <v>4</v>
      </c>
      <c r="F36" s="94">
        <f>SUM(G36:R36)</f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117">
        <v>0</v>
      </c>
      <c r="M36" s="117">
        <v>0</v>
      </c>
      <c r="N36" s="117">
        <v>0</v>
      </c>
      <c r="O36" s="94">
        <v>0</v>
      </c>
      <c r="P36" s="94">
        <v>0</v>
      </c>
      <c r="Q36" s="94">
        <v>0</v>
      </c>
      <c r="R36" s="94">
        <v>0</v>
      </c>
    </row>
    <row r="37" spans="1:18" ht="33.75" customHeight="1" x14ac:dyDescent="0.25">
      <c r="A37" s="91">
        <v>29</v>
      </c>
      <c r="B37" s="194"/>
      <c r="C37" s="184"/>
      <c r="D37" s="181"/>
      <c r="E37" s="94" t="s">
        <v>5</v>
      </c>
      <c r="F37" s="94">
        <f>SUM(G37:R37)</f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117">
        <v>0</v>
      </c>
      <c r="M37" s="117">
        <v>0</v>
      </c>
      <c r="N37" s="117">
        <v>0</v>
      </c>
      <c r="O37" s="94">
        <v>0</v>
      </c>
      <c r="P37" s="94">
        <v>0</v>
      </c>
      <c r="Q37" s="94">
        <v>0</v>
      </c>
      <c r="R37" s="94">
        <v>0</v>
      </c>
    </row>
    <row r="38" spans="1:18" ht="18.75" customHeight="1" x14ac:dyDescent="0.25">
      <c r="A38" s="91">
        <v>30</v>
      </c>
      <c r="B38" s="194"/>
      <c r="C38" s="184"/>
      <c r="D38" s="181"/>
      <c r="E38" s="94" t="s">
        <v>6</v>
      </c>
      <c r="F38" s="94">
        <f>SUM(G38:R38)</f>
        <v>1546353.1</v>
      </c>
      <c r="G38" s="94">
        <v>93944.8</v>
      </c>
      <c r="H38" s="94">
        <f>91478.8+4599.2+6359.9+1100+4223.3+3727.7</f>
        <v>111488.9</v>
      </c>
      <c r="I38" s="94">
        <v>117545.9</v>
      </c>
      <c r="J38" s="94">
        <v>130598.3</v>
      </c>
      <c r="K38" s="94">
        <f>130000+5000+1000+500-1031.2+999.6+65.8</f>
        <v>136534.19999999998</v>
      </c>
      <c r="L38" s="117">
        <f>130941+1000+2000+500+25800</f>
        <v>160241</v>
      </c>
      <c r="M38" s="117">
        <f>132000</f>
        <v>132000</v>
      </c>
      <c r="N38" s="117">
        <f>132000</f>
        <v>132000</v>
      </c>
      <c r="O38" s="94">
        <v>133000</v>
      </c>
      <c r="P38" s="102">
        <f>O38</f>
        <v>133000</v>
      </c>
      <c r="Q38" s="102">
        <f>P38</f>
        <v>133000</v>
      </c>
      <c r="R38" s="102">
        <f>Q38</f>
        <v>133000</v>
      </c>
    </row>
    <row r="39" spans="1:18" ht="30" customHeight="1" x14ac:dyDescent="0.25">
      <c r="A39" s="91">
        <v>31</v>
      </c>
      <c r="B39" s="195"/>
      <c r="C39" s="185"/>
      <c r="D39" s="182"/>
      <c r="E39" s="94" t="s">
        <v>55</v>
      </c>
      <c r="F39" s="94">
        <f>SUM(G39:R39)</f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117">
        <v>0</v>
      </c>
      <c r="M39" s="117">
        <v>0</v>
      </c>
      <c r="N39" s="117">
        <v>0</v>
      </c>
      <c r="O39" s="94">
        <v>0</v>
      </c>
      <c r="P39" s="94">
        <v>0</v>
      </c>
      <c r="Q39" s="94">
        <v>0</v>
      </c>
      <c r="R39" s="94">
        <v>0</v>
      </c>
    </row>
    <row r="40" spans="1:18" ht="15.6" customHeight="1" x14ac:dyDescent="0.25">
      <c r="A40" s="91">
        <v>32</v>
      </c>
      <c r="B40" s="180"/>
      <c r="C40" s="183" t="s">
        <v>13</v>
      </c>
      <c r="D40" s="180"/>
      <c r="E40" s="94" t="s">
        <v>3</v>
      </c>
      <c r="F40" s="94">
        <f>SUM(F41:F44)</f>
        <v>2287873.6999999997</v>
      </c>
      <c r="G40" s="94">
        <f t="shared" ref="G40:R40" si="8">SUM(G41:G44)</f>
        <v>210950.6</v>
      </c>
      <c r="H40" s="94">
        <f t="shared" si="8"/>
        <v>141285.9</v>
      </c>
      <c r="I40" s="94">
        <f t="shared" si="8"/>
        <v>185483.5</v>
      </c>
      <c r="J40" s="94">
        <f t="shared" si="8"/>
        <v>186913.1</v>
      </c>
      <c r="K40" s="94">
        <f t="shared" si="8"/>
        <v>222556</v>
      </c>
      <c r="L40" s="117">
        <f t="shared" si="8"/>
        <v>296441.19999999995</v>
      </c>
      <c r="M40" s="117">
        <f t="shared" si="8"/>
        <v>222643.40000000002</v>
      </c>
      <c r="N40" s="117">
        <f t="shared" si="8"/>
        <v>164000</v>
      </c>
      <c r="O40" s="94">
        <f t="shared" si="8"/>
        <v>164400</v>
      </c>
      <c r="P40" s="94">
        <f t="shared" si="8"/>
        <v>164400</v>
      </c>
      <c r="Q40" s="94">
        <f t="shared" si="8"/>
        <v>164400</v>
      </c>
      <c r="R40" s="94">
        <f t="shared" si="8"/>
        <v>164400</v>
      </c>
    </row>
    <row r="41" spans="1:18" ht="16.899999999999999" customHeight="1" x14ac:dyDescent="0.25">
      <c r="A41" s="91">
        <v>33</v>
      </c>
      <c r="B41" s="181"/>
      <c r="C41" s="184"/>
      <c r="D41" s="181"/>
      <c r="E41" s="94" t="s">
        <v>4</v>
      </c>
      <c r="F41" s="94">
        <f>SUM(G41:R41)</f>
        <v>0</v>
      </c>
      <c r="G41" s="94">
        <f t="shared" ref="G41:R44" si="9">G11+G16+G21+G26+G36</f>
        <v>0</v>
      </c>
      <c r="H41" s="94">
        <f t="shared" si="9"/>
        <v>0</v>
      </c>
      <c r="I41" s="94">
        <f t="shared" si="9"/>
        <v>0</v>
      </c>
      <c r="J41" s="94">
        <f t="shared" si="9"/>
        <v>0</v>
      </c>
      <c r="K41" s="94">
        <f t="shared" si="9"/>
        <v>0</v>
      </c>
      <c r="L41" s="117">
        <f t="shared" si="9"/>
        <v>0</v>
      </c>
      <c r="M41" s="117">
        <f t="shared" si="9"/>
        <v>0</v>
      </c>
      <c r="N41" s="117">
        <f t="shared" si="9"/>
        <v>0</v>
      </c>
      <c r="O41" s="94">
        <f t="shared" si="9"/>
        <v>0</v>
      </c>
      <c r="P41" s="94">
        <f t="shared" si="9"/>
        <v>0</v>
      </c>
      <c r="Q41" s="94">
        <f t="shared" si="9"/>
        <v>0</v>
      </c>
      <c r="R41" s="94">
        <f t="shared" si="9"/>
        <v>0</v>
      </c>
    </row>
    <row r="42" spans="1:18" ht="16.899999999999999" customHeight="1" x14ac:dyDescent="0.25">
      <c r="A42" s="91">
        <v>34</v>
      </c>
      <c r="B42" s="181"/>
      <c r="C42" s="184"/>
      <c r="D42" s="181"/>
      <c r="E42" s="94" t="s">
        <v>5</v>
      </c>
      <c r="F42" s="94">
        <f>SUM(G42:R42)</f>
        <v>236122.1</v>
      </c>
      <c r="G42" s="94">
        <f t="shared" si="9"/>
        <v>92193.4</v>
      </c>
      <c r="H42" s="94">
        <f t="shared" si="9"/>
        <v>7005</v>
      </c>
      <c r="I42" s="94">
        <f t="shared" si="9"/>
        <v>32025.599999999999</v>
      </c>
      <c r="J42" s="94">
        <f t="shared" si="9"/>
        <v>0</v>
      </c>
      <c r="K42" s="94">
        <f t="shared" si="9"/>
        <v>0</v>
      </c>
      <c r="L42" s="117">
        <f t="shared" si="9"/>
        <v>75576.399999999994</v>
      </c>
      <c r="M42" s="117">
        <f t="shared" si="9"/>
        <v>29321.7</v>
      </c>
      <c r="N42" s="117">
        <f t="shared" si="9"/>
        <v>0</v>
      </c>
      <c r="O42" s="94">
        <f t="shared" si="9"/>
        <v>0</v>
      </c>
      <c r="P42" s="94">
        <f t="shared" si="9"/>
        <v>0</v>
      </c>
      <c r="Q42" s="94">
        <f t="shared" si="9"/>
        <v>0</v>
      </c>
      <c r="R42" s="94">
        <f t="shared" si="9"/>
        <v>0</v>
      </c>
    </row>
    <row r="43" spans="1:18" ht="18.600000000000001" customHeight="1" x14ac:dyDescent="0.25">
      <c r="A43" s="91">
        <v>35</v>
      </c>
      <c r="B43" s="181"/>
      <c r="C43" s="184"/>
      <c r="D43" s="181"/>
      <c r="E43" s="94" t="s">
        <v>6</v>
      </c>
      <c r="F43" s="94">
        <f>SUM(G43:R43)</f>
        <v>2051751.5999999999</v>
      </c>
      <c r="G43" s="94">
        <f t="shared" si="9"/>
        <v>118757.20000000001</v>
      </c>
      <c r="H43" s="94">
        <f>H13+H18+H23+H28+H38</f>
        <v>134280.9</v>
      </c>
      <c r="I43" s="94">
        <f t="shared" si="9"/>
        <v>153457.9</v>
      </c>
      <c r="J43" s="94">
        <f t="shared" si="9"/>
        <v>186913.1</v>
      </c>
      <c r="K43" s="94">
        <f>K13+K18+K23+K28+K38</f>
        <v>222556</v>
      </c>
      <c r="L43" s="117">
        <f t="shared" si="9"/>
        <v>220864.8</v>
      </c>
      <c r="M43" s="117">
        <f>M13+M18+M23+M28+M38</f>
        <v>193321.7</v>
      </c>
      <c r="N43" s="117">
        <f t="shared" si="9"/>
        <v>164000</v>
      </c>
      <c r="O43" s="94">
        <f t="shared" si="9"/>
        <v>164400</v>
      </c>
      <c r="P43" s="94">
        <f t="shared" si="9"/>
        <v>164400</v>
      </c>
      <c r="Q43" s="94">
        <f t="shared" si="9"/>
        <v>164400</v>
      </c>
      <c r="R43" s="94">
        <f t="shared" si="9"/>
        <v>164400</v>
      </c>
    </row>
    <row r="44" spans="1:18" ht="30" x14ac:dyDescent="0.25">
      <c r="A44" s="91">
        <v>36</v>
      </c>
      <c r="B44" s="181"/>
      <c r="C44" s="185"/>
      <c r="D44" s="181"/>
      <c r="E44" s="94" t="s">
        <v>55</v>
      </c>
      <c r="F44" s="94">
        <f>SUM(G44:R44)</f>
        <v>0</v>
      </c>
      <c r="G44" s="94">
        <f t="shared" si="9"/>
        <v>0</v>
      </c>
      <c r="H44" s="94">
        <f t="shared" si="9"/>
        <v>0</v>
      </c>
      <c r="I44" s="94">
        <f t="shared" si="9"/>
        <v>0</v>
      </c>
      <c r="J44" s="94">
        <f t="shared" si="9"/>
        <v>0</v>
      </c>
      <c r="K44" s="94">
        <f t="shared" si="9"/>
        <v>0</v>
      </c>
      <c r="L44" s="117">
        <f t="shared" si="9"/>
        <v>0</v>
      </c>
      <c r="M44" s="117">
        <f t="shared" si="9"/>
        <v>0</v>
      </c>
      <c r="N44" s="117">
        <f t="shared" si="9"/>
        <v>0</v>
      </c>
      <c r="O44" s="94">
        <f t="shared" si="9"/>
        <v>0</v>
      </c>
      <c r="P44" s="94">
        <f t="shared" si="9"/>
        <v>0</v>
      </c>
      <c r="Q44" s="94">
        <f t="shared" si="9"/>
        <v>0</v>
      </c>
      <c r="R44" s="94">
        <f t="shared" si="9"/>
        <v>0</v>
      </c>
    </row>
    <row r="45" spans="1:18" ht="19.149999999999999" customHeight="1" x14ac:dyDescent="0.25">
      <c r="A45" s="91">
        <v>37</v>
      </c>
      <c r="B45" s="207" t="s">
        <v>47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</row>
    <row r="46" spans="1:18" ht="15.75" customHeight="1" x14ac:dyDescent="0.25">
      <c r="A46" s="91">
        <v>38</v>
      </c>
      <c r="B46" s="209" t="s">
        <v>36</v>
      </c>
      <c r="C46" s="183" t="s">
        <v>21</v>
      </c>
      <c r="D46" s="186" t="s">
        <v>11</v>
      </c>
      <c r="E46" s="94" t="s">
        <v>3</v>
      </c>
      <c r="F46" s="94">
        <f>SUM(F47:F50)</f>
        <v>120</v>
      </c>
      <c r="G46" s="94">
        <f t="shared" ref="G46:R46" si="10">SUM(G47:G50)</f>
        <v>0</v>
      </c>
      <c r="H46" s="94">
        <f t="shared" si="10"/>
        <v>0</v>
      </c>
      <c r="I46" s="94">
        <f t="shared" si="10"/>
        <v>0</v>
      </c>
      <c r="J46" s="94">
        <f t="shared" si="10"/>
        <v>0</v>
      </c>
      <c r="K46" s="94">
        <f t="shared" si="10"/>
        <v>0</v>
      </c>
      <c r="L46" s="117">
        <f t="shared" si="10"/>
        <v>0</v>
      </c>
      <c r="M46" s="117">
        <f t="shared" si="10"/>
        <v>0</v>
      </c>
      <c r="N46" s="117">
        <f t="shared" si="10"/>
        <v>0</v>
      </c>
      <c r="O46" s="94">
        <f t="shared" si="10"/>
        <v>30</v>
      </c>
      <c r="P46" s="94">
        <f t="shared" si="10"/>
        <v>30</v>
      </c>
      <c r="Q46" s="94">
        <f t="shared" si="10"/>
        <v>30</v>
      </c>
      <c r="R46" s="94">
        <f t="shared" si="10"/>
        <v>30</v>
      </c>
    </row>
    <row r="47" spans="1:18" ht="15" customHeight="1" x14ac:dyDescent="0.25">
      <c r="A47" s="91">
        <v>39</v>
      </c>
      <c r="B47" s="209"/>
      <c r="C47" s="184"/>
      <c r="D47" s="186"/>
      <c r="E47" s="94" t="s">
        <v>4</v>
      </c>
      <c r="F47" s="94">
        <f>SUM(G47:R47)</f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117">
        <v>0</v>
      </c>
      <c r="M47" s="117">
        <v>0</v>
      </c>
      <c r="N47" s="117">
        <v>0</v>
      </c>
      <c r="O47" s="94">
        <v>0</v>
      </c>
      <c r="P47" s="94">
        <v>0</v>
      </c>
      <c r="Q47" s="94">
        <v>0</v>
      </c>
      <c r="R47" s="94">
        <v>0</v>
      </c>
    </row>
    <row r="48" spans="1:18" ht="15" customHeight="1" x14ac:dyDescent="0.25">
      <c r="A48" s="91">
        <v>40</v>
      </c>
      <c r="B48" s="209"/>
      <c r="C48" s="184"/>
      <c r="D48" s="186"/>
      <c r="E48" s="94" t="s">
        <v>5</v>
      </c>
      <c r="F48" s="94">
        <f>SUM(G48:R48)</f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117">
        <v>0</v>
      </c>
      <c r="M48" s="117">
        <v>0</v>
      </c>
      <c r="N48" s="117">
        <v>0</v>
      </c>
      <c r="O48" s="94">
        <v>0</v>
      </c>
      <c r="P48" s="94">
        <v>0</v>
      </c>
      <c r="Q48" s="94">
        <v>0</v>
      </c>
      <c r="R48" s="94">
        <v>0</v>
      </c>
    </row>
    <row r="49" spans="1:18" ht="15" customHeight="1" x14ac:dyDescent="0.25">
      <c r="A49" s="91">
        <v>41</v>
      </c>
      <c r="B49" s="209"/>
      <c r="C49" s="184"/>
      <c r="D49" s="186"/>
      <c r="E49" s="94" t="s">
        <v>6</v>
      </c>
      <c r="F49" s="94">
        <f>SUM(G49:R49)</f>
        <v>120</v>
      </c>
      <c r="G49" s="94">
        <v>0</v>
      </c>
      <c r="H49" s="94">
        <v>0</v>
      </c>
      <c r="I49" s="94">
        <v>0</v>
      </c>
      <c r="J49" s="2">
        <v>0</v>
      </c>
      <c r="K49" s="2">
        <v>0</v>
      </c>
      <c r="L49" s="146">
        <v>0</v>
      </c>
      <c r="M49" s="146">
        <v>0</v>
      </c>
      <c r="N49" s="146">
        <v>0</v>
      </c>
      <c r="O49" s="2">
        <v>30</v>
      </c>
      <c r="P49" s="2">
        <v>30</v>
      </c>
      <c r="Q49" s="2">
        <v>30</v>
      </c>
      <c r="R49" s="2">
        <v>30</v>
      </c>
    </row>
    <row r="50" spans="1:18" ht="33" customHeight="1" x14ac:dyDescent="0.25">
      <c r="A50" s="91">
        <v>42</v>
      </c>
      <c r="B50" s="209"/>
      <c r="C50" s="185"/>
      <c r="D50" s="186"/>
      <c r="E50" s="94" t="s">
        <v>55</v>
      </c>
      <c r="F50" s="94">
        <f>SUM(G50:R50)</f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117">
        <v>0</v>
      </c>
      <c r="M50" s="117">
        <v>0</v>
      </c>
      <c r="N50" s="117">
        <v>0</v>
      </c>
      <c r="O50" s="94">
        <v>0</v>
      </c>
      <c r="P50" s="94">
        <v>0</v>
      </c>
      <c r="Q50" s="94">
        <v>0</v>
      </c>
      <c r="R50" s="94">
        <v>0</v>
      </c>
    </row>
    <row r="51" spans="1:18" x14ac:dyDescent="0.25">
      <c r="A51" s="91">
        <v>43</v>
      </c>
      <c r="B51" s="186"/>
      <c r="C51" s="183" t="s">
        <v>10</v>
      </c>
      <c r="D51" s="186" t="s">
        <v>11</v>
      </c>
      <c r="E51" s="94" t="s">
        <v>3</v>
      </c>
      <c r="F51" s="94">
        <f>SUM(F52:F55)</f>
        <v>120</v>
      </c>
      <c r="G51" s="94">
        <f t="shared" ref="G51:R51" si="11">SUM(G52:G55)</f>
        <v>0</v>
      </c>
      <c r="H51" s="94">
        <f t="shared" si="11"/>
        <v>0</v>
      </c>
      <c r="I51" s="94">
        <f t="shared" si="11"/>
        <v>0</v>
      </c>
      <c r="J51" s="94">
        <f t="shared" si="11"/>
        <v>0</v>
      </c>
      <c r="K51" s="94">
        <f t="shared" si="11"/>
        <v>0</v>
      </c>
      <c r="L51" s="117">
        <f t="shared" si="11"/>
        <v>0</v>
      </c>
      <c r="M51" s="117">
        <f t="shared" si="11"/>
        <v>0</v>
      </c>
      <c r="N51" s="117">
        <f t="shared" si="11"/>
        <v>0</v>
      </c>
      <c r="O51" s="94">
        <f t="shared" si="11"/>
        <v>30</v>
      </c>
      <c r="P51" s="94">
        <f t="shared" si="11"/>
        <v>30</v>
      </c>
      <c r="Q51" s="94">
        <f t="shared" si="11"/>
        <v>30</v>
      </c>
      <c r="R51" s="94">
        <f t="shared" si="11"/>
        <v>30</v>
      </c>
    </row>
    <row r="52" spans="1:18" ht="16.5" customHeight="1" x14ac:dyDescent="0.25">
      <c r="A52" s="91">
        <v>44</v>
      </c>
      <c r="B52" s="186"/>
      <c r="C52" s="184"/>
      <c r="D52" s="186"/>
      <c r="E52" s="94" t="s">
        <v>4</v>
      </c>
      <c r="F52" s="94">
        <f>SUM(G52:R52)</f>
        <v>0</v>
      </c>
      <c r="G52" s="94">
        <f t="shared" ref="G52:R55" si="12">G47</f>
        <v>0</v>
      </c>
      <c r="H52" s="94">
        <f t="shared" si="12"/>
        <v>0</v>
      </c>
      <c r="I52" s="94">
        <f t="shared" si="12"/>
        <v>0</v>
      </c>
      <c r="J52" s="94">
        <f t="shared" si="12"/>
        <v>0</v>
      </c>
      <c r="K52" s="94">
        <f t="shared" si="12"/>
        <v>0</v>
      </c>
      <c r="L52" s="117">
        <f t="shared" si="12"/>
        <v>0</v>
      </c>
      <c r="M52" s="117">
        <f t="shared" si="12"/>
        <v>0</v>
      </c>
      <c r="N52" s="117">
        <f t="shared" si="12"/>
        <v>0</v>
      </c>
      <c r="O52" s="94">
        <f t="shared" si="12"/>
        <v>0</v>
      </c>
      <c r="P52" s="94">
        <f t="shared" si="12"/>
        <v>0</v>
      </c>
      <c r="Q52" s="94">
        <f t="shared" si="12"/>
        <v>0</v>
      </c>
      <c r="R52" s="94">
        <f t="shared" si="12"/>
        <v>0</v>
      </c>
    </row>
    <row r="53" spans="1:18" ht="16.5" customHeight="1" x14ac:dyDescent="0.25">
      <c r="A53" s="91">
        <v>45</v>
      </c>
      <c r="B53" s="186"/>
      <c r="C53" s="184"/>
      <c r="D53" s="186"/>
      <c r="E53" s="94" t="s">
        <v>5</v>
      </c>
      <c r="F53" s="94">
        <f>SUM(G53:R53)</f>
        <v>0</v>
      </c>
      <c r="G53" s="94">
        <f t="shared" si="12"/>
        <v>0</v>
      </c>
      <c r="H53" s="94">
        <f t="shared" si="12"/>
        <v>0</v>
      </c>
      <c r="I53" s="94">
        <f t="shared" si="12"/>
        <v>0</v>
      </c>
      <c r="J53" s="94">
        <f t="shared" si="12"/>
        <v>0</v>
      </c>
      <c r="K53" s="94">
        <f t="shared" si="12"/>
        <v>0</v>
      </c>
      <c r="L53" s="117">
        <f t="shared" si="12"/>
        <v>0</v>
      </c>
      <c r="M53" s="117">
        <f t="shared" si="12"/>
        <v>0</v>
      </c>
      <c r="N53" s="117">
        <f t="shared" si="12"/>
        <v>0</v>
      </c>
      <c r="O53" s="94">
        <f t="shared" si="12"/>
        <v>0</v>
      </c>
      <c r="P53" s="94">
        <f t="shared" si="12"/>
        <v>0</v>
      </c>
      <c r="Q53" s="94">
        <f t="shared" si="12"/>
        <v>0</v>
      </c>
      <c r="R53" s="94">
        <f t="shared" si="12"/>
        <v>0</v>
      </c>
    </row>
    <row r="54" spans="1:18" ht="16.5" customHeight="1" x14ac:dyDescent="0.25">
      <c r="A54" s="91">
        <v>46</v>
      </c>
      <c r="B54" s="186"/>
      <c r="C54" s="184"/>
      <c r="D54" s="186"/>
      <c r="E54" s="94" t="s">
        <v>6</v>
      </c>
      <c r="F54" s="94">
        <f>SUM(G54:R54)</f>
        <v>120</v>
      </c>
      <c r="G54" s="94">
        <f t="shared" si="12"/>
        <v>0</v>
      </c>
      <c r="H54" s="94">
        <f t="shared" si="12"/>
        <v>0</v>
      </c>
      <c r="I54" s="94">
        <f t="shared" si="12"/>
        <v>0</v>
      </c>
      <c r="J54" s="94">
        <f t="shared" si="12"/>
        <v>0</v>
      </c>
      <c r="K54" s="94">
        <f t="shared" si="12"/>
        <v>0</v>
      </c>
      <c r="L54" s="117">
        <f t="shared" si="12"/>
        <v>0</v>
      </c>
      <c r="M54" s="117">
        <f t="shared" si="12"/>
        <v>0</v>
      </c>
      <c r="N54" s="117">
        <f t="shared" si="12"/>
        <v>0</v>
      </c>
      <c r="O54" s="94">
        <f t="shared" si="12"/>
        <v>30</v>
      </c>
      <c r="P54" s="94">
        <f t="shared" si="12"/>
        <v>30</v>
      </c>
      <c r="Q54" s="94">
        <f t="shared" si="12"/>
        <v>30</v>
      </c>
      <c r="R54" s="94">
        <f t="shared" si="12"/>
        <v>30</v>
      </c>
    </row>
    <row r="55" spans="1:18" ht="33" customHeight="1" x14ac:dyDescent="0.25">
      <c r="A55" s="91">
        <v>47</v>
      </c>
      <c r="B55" s="186"/>
      <c r="C55" s="185"/>
      <c r="D55" s="186"/>
      <c r="E55" s="94" t="s">
        <v>55</v>
      </c>
      <c r="F55" s="94">
        <f>SUM(G55:R55)</f>
        <v>0</v>
      </c>
      <c r="G55" s="94">
        <f t="shared" si="12"/>
        <v>0</v>
      </c>
      <c r="H55" s="94">
        <f t="shared" si="12"/>
        <v>0</v>
      </c>
      <c r="I55" s="94">
        <f t="shared" si="12"/>
        <v>0</v>
      </c>
      <c r="J55" s="94">
        <f t="shared" si="12"/>
        <v>0</v>
      </c>
      <c r="K55" s="94">
        <f t="shared" si="12"/>
        <v>0</v>
      </c>
      <c r="L55" s="117">
        <f t="shared" si="12"/>
        <v>0</v>
      </c>
      <c r="M55" s="117">
        <f t="shared" si="12"/>
        <v>0</v>
      </c>
      <c r="N55" s="117">
        <f t="shared" si="12"/>
        <v>0</v>
      </c>
      <c r="O55" s="94">
        <f t="shared" si="12"/>
        <v>0</v>
      </c>
      <c r="P55" s="94">
        <f t="shared" si="12"/>
        <v>0</v>
      </c>
      <c r="Q55" s="94">
        <f t="shared" si="12"/>
        <v>0</v>
      </c>
      <c r="R55" s="94">
        <f t="shared" si="12"/>
        <v>0</v>
      </c>
    </row>
    <row r="56" spans="1:18" x14ac:dyDescent="0.25">
      <c r="A56" s="91">
        <v>48</v>
      </c>
      <c r="B56" s="207" t="s">
        <v>48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</row>
    <row r="57" spans="1:18" ht="15" customHeight="1" x14ac:dyDescent="0.25">
      <c r="A57" s="91">
        <v>49</v>
      </c>
      <c r="B57" s="193" t="s">
        <v>37</v>
      </c>
      <c r="C57" s="183" t="s">
        <v>31</v>
      </c>
      <c r="D57" s="180" t="s">
        <v>11</v>
      </c>
      <c r="E57" s="94" t="s">
        <v>3</v>
      </c>
      <c r="F57" s="94">
        <f>SUM(F58:F61)</f>
        <v>364742.1</v>
      </c>
      <c r="G57" s="94">
        <f t="shared" ref="G57:R57" si="13">SUM(G58:G61)</f>
        <v>9496.6</v>
      </c>
      <c r="H57" s="94">
        <f t="shared" si="13"/>
        <v>15159.5</v>
      </c>
      <c r="I57" s="94">
        <f t="shared" si="13"/>
        <v>28659.1</v>
      </c>
      <c r="J57" s="94">
        <f t="shared" si="13"/>
        <v>45499.6</v>
      </c>
      <c r="K57" s="94">
        <f t="shared" si="13"/>
        <v>94972.7</v>
      </c>
      <c r="L57" s="117">
        <f t="shared" si="13"/>
        <v>68954.600000000006</v>
      </c>
      <c r="M57" s="117">
        <f t="shared" si="13"/>
        <v>30000</v>
      </c>
      <c r="N57" s="117">
        <f t="shared" si="13"/>
        <v>30000</v>
      </c>
      <c r="O57" s="94">
        <f t="shared" si="13"/>
        <v>10500</v>
      </c>
      <c r="P57" s="94">
        <f t="shared" si="13"/>
        <v>10500</v>
      </c>
      <c r="Q57" s="94">
        <f t="shared" si="13"/>
        <v>10500</v>
      </c>
      <c r="R57" s="94">
        <f t="shared" si="13"/>
        <v>10500</v>
      </c>
    </row>
    <row r="58" spans="1:18" ht="17.25" customHeight="1" x14ac:dyDescent="0.25">
      <c r="A58" s="91">
        <v>50</v>
      </c>
      <c r="B58" s="194"/>
      <c r="C58" s="184"/>
      <c r="D58" s="181"/>
      <c r="E58" s="94" t="s">
        <v>4</v>
      </c>
      <c r="F58" s="94">
        <f>SUM(G58:R58)</f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117">
        <v>0</v>
      </c>
      <c r="M58" s="117">
        <v>0</v>
      </c>
      <c r="N58" s="117">
        <v>0</v>
      </c>
      <c r="O58" s="94">
        <v>0</v>
      </c>
      <c r="P58" s="94">
        <v>0</v>
      </c>
      <c r="Q58" s="94">
        <v>0</v>
      </c>
      <c r="R58" s="94">
        <v>0</v>
      </c>
    </row>
    <row r="59" spans="1:18" ht="17.25" customHeight="1" x14ac:dyDescent="0.25">
      <c r="A59" s="91">
        <v>51</v>
      </c>
      <c r="B59" s="194"/>
      <c r="C59" s="184"/>
      <c r="D59" s="181"/>
      <c r="E59" s="94" t="s">
        <v>5</v>
      </c>
      <c r="F59" s="94">
        <f>SUM(G59:R59)</f>
        <v>35726</v>
      </c>
      <c r="G59" s="94">
        <v>0</v>
      </c>
      <c r="H59" s="94">
        <v>0</v>
      </c>
      <c r="I59" s="94">
        <v>10000</v>
      </c>
      <c r="J59" s="94">
        <f>14451.3+2713.6</f>
        <v>17164.899999999998</v>
      </c>
      <c r="K59" s="94">
        <v>8561.1</v>
      </c>
      <c r="L59" s="117">
        <v>0</v>
      </c>
      <c r="M59" s="117">
        <v>0</v>
      </c>
      <c r="N59" s="117">
        <v>0</v>
      </c>
      <c r="O59" s="94">
        <v>0</v>
      </c>
      <c r="P59" s="94">
        <v>0</v>
      </c>
      <c r="Q59" s="94">
        <v>0</v>
      </c>
      <c r="R59" s="94">
        <v>0</v>
      </c>
    </row>
    <row r="60" spans="1:18" ht="17.25" customHeight="1" x14ac:dyDescent="0.25">
      <c r="A60" s="91">
        <v>52</v>
      </c>
      <c r="B60" s="194"/>
      <c r="C60" s="184"/>
      <c r="D60" s="181"/>
      <c r="E60" s="94" t="s">
        <v>6</v>
      </c>
      <c r="F60" s="94">
        <f>SUM(G60:R60)</f>
        <v>329016.09999999998</v>
      </c>
      <c r="G60" s="94">
        <v>9496.6</v>
      </c>
      <c r="H60" s="94">
        <f>1185.7+8973.8+5000</f>
        <v>15159.5</v>
      </c>
      <c r="I60" s="1">
        <v>18659.099999999999</v>
      </c>
      <c r="J60" s="1">
        <v>28334.7</v>
      </c>
      <c r="K60" s="1">
        <f>84876.9+1534.7</f>
        <v>86411.599999999991</v>
      </c>
      <c r="L60" s="145">
        <f>10500+3300+6000+8000+1200.7+317.9+500+3000+836+300+35000</f>
        <v>68954.600000000006</v>
      </c>
      <c r="M60" s="145">
        <f>10000+20000</f>
        <v>30000</v>
      </c>
      <c r="N60" s="145">
        <f>10000+20000</f>
        <v>30000</v>
      </c>
      <c r="O60" s="1">
        <v>10500</v>
      </c>
      <c r="P60" s="1">
        <v>10500</v>
      </c>
      <c r="Q60" s="1">
        <v>10500</v>
      </c>
      <c r="R60" s="1">
        <v>10500</v>
      </c>
    </row>
    <row r="61" spans="1:18" ht="33" customHeight="1" x14ac:dyDescent="0.25">
      <c r="A61" s="91">
        <v>53</v>
      </c>
      <c r="B61" s="194"/>
      <c r="C61" s="184"/>
      <c r="D61" s="182"/>
      <c r="E61" s="94" t="s">
        <v>55</v>
      </c>
      <c r="F61" s="94">
        <f>SUM(G61:R61)</f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117">
        <v>0</v>
      </c>
      <c r="M61" s="117">
        <v>0</v>
      </c>
      <c r="N61" s="117">
        <v>0</v>
      </c>
      <c r="O61" s="94">
        <v>0</v>
      </c>
      <c r="P61" s="94">
        <v>0</v>
      </c>
      <c r="Q61" s="94">
        <v>0</v>
      </c>
      <c r="R61" s="94">
        <v>0</v>
      </c>
    </row>
    <row r="62" spans="1:18" ht="17.25" customHeight="1" x14ac:dyDescent="0.25">
      <c r="A62" s="91">
        <v>54</v>
      </c>
      <c r="B62" s="194"/>
      <c r="C62" s="184"/>
      <c r="D62" s="206" t="s">
        <v>12</v>
      </c>
      <c r="E62" s="91" t="s">
        <v>3</v>
      </c>
      <c r="F62" s="94">
        <f>SUM(F63:F66)</f>
        <v>0</v>
      </c>
      <c r="G62" s="94">
        <f>SUM(G63:G66)</f>
        <v>0</v>
      </c>
      <c r="H62" s="94">
        <f>SUM(H63:H66)</f>
        <v>0</v>
      </c>
      <c r="I62" s="94">
        <f t="shared" ref="I62:R62" si="14">SUM(I63:I66)</f>
        <v>0</v>
      </c>
      <c r="J62" s="94">
        <f t="shared" si="14"/>
        <v>0</v>
      </c>
      <c r="K62" s="94">
        <f>SUM(K63:K66)</f>
        <v>0</v>
      </c>
      <c r="L62" s="117">
        <f t="shared" si="14"/>
        <v>0</v>
      </c>
      <c r="M62" s="117">
        <f t="shared" si="14"/>
        <v>0</v>
      </c>
      <c r="N62" s="117">
        <f t="shared" si="14"/>
        <v>0</v>
      </c>
      <c r="O62" s="94">
        <f t="shared" si="14"/>
        <v>0</v>
      </c>
      <c r="P62" s="94">
        <f t="shared" si="14"/>
        <v>0</v>
      </c>
      <c r="Q62" s="94">
        <f t="shared" si="14"/>
        <v>0</v>
      </c>
      <c r="R62" s="94">
        <f t="shared" si="14"/>
        <v>0</v>
      </c>
    </row>
    <row r="63" spans="1:18" ht="17.25" customHeight="1" x14ac:dyDescent="0.25">
      <c r="A63" s="91">
        <v>55</v>
      </c>
      <c r="B63" s="194"/>
      <c r="C63" s="184"/>
      <c r="D63" s="206"/>
      <c r="E63" s="91" t="s">
        <v>4</v>
      </c>
      <c r="F63" s="94">
        <f>SUM(G63:R63)</f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144">
        <v>0</v>
      </c>
      <c r="M63" s="144">
        <v>0</v>
      </c>
      <c r="N63" s="144">
        <v>0</v>
      </c>
      <c r="O63" s="91">
        <v>0</v>
      </c>
      <c r="P63" s="91">
        <v>0</v>
      </c>
      <c r="Q63" s="91">
        <v>0</v>
      </c>
      <c r="R63" s="91">
        <v>0</v>
      </c>
    </row>
    <row r="64" spans="1:18" ht="17.25" customHeight="1" x14ac:dyDescent="0.25">
      <c r="A64" s="91">
        <v>56</v>
      </c>
      <c r="B64" s="194"/>
      <c r="C64" s="184"/>
      <c r="D64" s="206"/>
      <c r="E64" s="91" t="s">
        <v>5</v>
      </c>
      <c r="F64" s="94">
        <f>SUM(G64:R64)</f>
        <v>0</v>
      </c>
      <c r="G64" s="3">
        <v>0</v>
      </c>
      <c r="H64" s="91">
        <v>0</v>
      </c>
      <c r="I64" s="91">
        <v>0</v>
      </c>
      <c r="J64" s="91">
        <v>0</v>
      </c>
      <c r="K64" s="91">
        <v>0</v>
      </c>
      <c r="L64" s="144">
        <v>0</v>
      </c>
      <c r="M64" s="144">
        <v>0</v>
      </c>
      <c r="N64" s="144">
        <v>0</v>
      </c>
      <c r="O64" s="91">
        <v>0</v>
      </c>
      <c r="P64" s="91">
        <v>0</v>
      </c>
      <c r="Q64" s="91">
        <v>0</v>
      </c>
      <c r="R64" s="91">
        <v>0</v>
      </c>
    </row>
    <row r="65" spans="1:18" ht="17.25" customHeight="1" x14ac:dyDescent="0.25">
      <c r="A65" s="91">
        <v>57</v>
      </c>
      <c r="B65" s="194"/>
      <c r="C65" s="184"/>
      <c r="D65" s="206"/>
      <c r="E65" s="91" t="s">
        <v>6</v>
      </c>
      <c r="F65" s="94">
        <f>SUM(G65:R65)</f>
        <v>0</v>
      </c>
      <c r="G65" s="91">
        <v>0</v>
      </c>
      <c r="H65" s="3">
        <v>0</v>
      </c>
      <c r="I65" s="91">
        <v>0</v>
      </c>
      <c r="J65" s="94">
        <v>0</v>
      </c>
      <c r="K65" s="91">
        <v>0</v>
      </c>
      <c r="L65" s="144">
        <v>0</v>
      </c>
      <c r="M65" s="144">
        <v>0</v>
      </c>
      <c r="N65" s="144">
        <v>0</v>
      </c>
      <c r="O65" s="91">
        <v>0</v>
      </c>
      <c r="P65" s="91">
        <v>0</v>
      </c>
      <c r="Q65" s="91">
        <v>0</v>
      </c>
      <c r="R65" s="91">
        <v>0</v>
      </c>
    </row>
    <row r="66" spans="1:18" ht="28.5" customHeight="1" x14ac:dyDescent="0.25">
      <c r="A66" s="91">
        <v>58</v>
      </c>
      <c r="B66" s="194"/>
      <c r="C66" s="184"/>
      <c r="D66" s="206"/>
      <c r="E66" s="94" t="s">
        <v>55</v>
      </c>
      <c r="F66" s="94">
        <f>SUM(G66:R66)</f>
        <v>0</v>
      </c>
      <c r="G66" s="91">
        <v>0</v>
      </c>
      <c r="H66" s="91">
        <v>0</v>
      </c>
      <c r="I66" s="91">
        <v>0</v>
      </c>
      <c r="J66" s="91">
        <v>0</v>
      </c>
      <c r="K66" s="91">
        <v>0</v>
      </c>
      <c r="L66" s="144">
        <v>0</v>
      </c>
      <c r="M66" s="144">
        <v>0</v>
      </c>
      <c r="N66" s="144">
        <v>0</v>
      </c>
      <c r="O66" s="91">
        <v>0</v>
      </c>
      <c r="P66" s="91">
        <v>0</v>
      </c>
      <c r="Q66" s="91">
        <v>0</v>
      </c>
      <c r="R66" s="91">
        <v>0</v>
      </c>
    </row>
    <row r="67" spans="1:18" ht="17.25" customHeight="1" x14ac:dyDescent="0.25">
      <c r="A67" s="91">
        <v>59</v>
      </c>
      <c r="B67" s="194"/>
      <c r="C67" s="184"/>
      <c r="D67" s="206" t="s">
        <v>57</v>
      </c>
      <c r="E67" s="91" t="s">
        <v>3</v>
      </c>
      <c r="F67" s="94">
        <f>SUM(F68:F71)</f>
        <v>1000</v>
      </c>
      <c r="G67" s="94">
        <f>SUM(G68:G71)</f>
        <v>500</v>
      </c>
      <c r="H67" s="94">
        <f>SUM(H68:H71)</f>
        <v>500</v>
      </c>
      <c r="I67" s="94">
        <f t="shared" ref="I67:R67" si="15">SUM(I68:I71)</f>
        <v>0</v>
      </c>
      <c r="J67" s="94">
        <f t="shared" si="15"/>
        <v>0</v>
      </c>
      <c r="K67" s="94">
        <f t="shared" si="15"/>
        <v>0</v>
      </c>
      <c r="L67" s="117">
        <f t="shared" si="15"/>
        <v>0</v>
      </c>
      <c r="M67" s="117">
        <f t="shared" si="15"/>
        <v>0</v>
      </c>
      <c r="N67" s="117">
        <f t="shared" si="15"/>
        <v>0</v>
      </c>
      <c r="O67" s="94">
        <f t="shared" si="15"/>
        <v>0</v>
      </c>
      <c r="P67" s="94">
        <f t="shared" si="15"/>
        <v>0</v>
      </c>
      <c r="Q67" s="94">
        <f t="shared" si="15"/>
        <v>0</v>
      </c>
      <c r="R67" s="94">
        <f t="shared" si="15"/>
        <v>0</v>
      </c>
    </row>
    <row r="68" spans="1:18" ht="17.25" customHeight="1" x14ac:dyDescent="0.25">
      <c r="A68" s="91">
        <v>60</v>
      </c>
      <c r="B68" s="194"/>
      <c r="C68" s="184"/>
      <c r="D68" s="206"/>
      <c r="E68" s="91" t="s">
        <v>4</v>
      </c>
      <c r="F68" s="94">
        <f>SUM(G68:R68)</f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144">
        <v>0</v>
      </c>
      <c r="M68" s="144">
        <v>0</v>
      </c>
      <c r="N68" s="144">
        <v>0</v>
      </c>
      <c r="O68" s="91">
        <v>0</v>
      </c>
      <c r="P68" s="91">
        <v>0</v>
      </c>
      <c r="Q68" s="91">
        <v>0</v>
      </c>
      <c r="R68" s="91">
        <v>0</v>
      </c>
    </row>
    <row r="69" spans="1:18" ht="17.25" customHeight="1" x14ac:dyDescent="0.25">
      <c r="A69" s="91">
        <v>61</v>
      </c>
      <c r="B69" s="194"/>
      <c r="C69" s="184"/>
      <c r="D69" s="206"/>
      <c r="E69" s="91" t="s">
        <v>5</v>
      </c>
      <c r="F69" s="94">
        <f>SUM(G69:R69)</f>
        <v>500</v>
      </c>
      <c r="G69" s="3">
        <v>500</v>
      </c>
      <c r="H69" s="91">
        <v>0</v>
      </c>
      <c r="I69" s="91">
        <v>0</v>
      </c>
      <c r="J69" s="91">
        <v>0</v>
      </c>
      <c r="K69" s="91">
        <v>0</v>
      </c>
      <c r="L69" s="144">
        <v>0</v>
      </c>
      <c r="M69" s="144">
        <v>0</v>
      </c>
      <c r="N69" s="144">
        <v>0</v>
      </c>
      <c r="O69" s="91">
        <v>0</v>
      </c>
      <c r="P69" s="91">
        <v>0</v>
      </c>
      <c r="Q69" s="91">
        <v>0</v>
      </c>
      <c r="R69" s="91">
        <v>0</v>
      </c>
    </row>
    <row r="70" spans="1:18" ht="17.25" customHeight="1" x14ac:dyDescent="0.25">
      <c r="A70" s="91">
        <v>62</v>
      </c>
      <c r="B70" s="194"/>
      <c r="C70" s="184"/>
      <c r="D70" s="206"/>
      <c r="E70" s="91" t="s">
        <v>6</v>
      </c>
      <c r="F70" s="94">
        <f>SUM(G70:R70)</f>
        <v>500</v>
      </c>
      <c r="G70" s="91">
        <v>0</v>
      </c>
      <c r="H70" s="3">
        <v>500</v>
      </c>
      <c r="I70" s="91">
        <v>0</v>
      </c>
      <c r="J70" s="91">
        <v>0</v>
      </c>
      <c r="K70" s="91">
        <v>0</v>
      </c>
      <c r="L70" s="144">
        <v>0</v>
      </c>
      <c r="M70" s="144">
        <v>0</v>
      </c>
      <c r="N70" s="144">
        <v>0</v>
      </c>
      <c r="O70" s="91">
        <v>0</v>
      </c>
      <c r="P70" s="91">
        <v>0</v>
      </c>
      <c r="Q70" s="91">
        <v>0</v>
      </c>
      <c r="R70" s="91">
        <v>0</v>
      </c>
    </row>
    <row r="71" spans="1:18" ht="30" customHeight="1" x14ac:dyDescent="0.25">
      <c r="A71" s="91">
        <v>63</v>
      </c>
      <c r="B71" s="195"/>
      <c r="C71" s="185"/>
      <c r="D71" s="206"/>
      <c r="E71" s="94" t="s">
        <v>55</v>
      </c>
      <c r="F71" s="94">
        <f>SUM(G71:R71)</f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144">
        <v>0</v>
      </c>
      <c r="M71" s="144">
        <v>0</v>
      </c>
      <c r="N71" s="144">
        <v>0</v>
      </c>
      <c r="O71" s="91">
        <v>0</v>
      </c>
      <c r="P71" s="91">
        <v>0</v>
      </c>
      <c r="Q71" s="91">
        <v>0</v>
      </c>
      <c r="R71" s="91">
        <v>0</v>
      </c>
    </row>
    <row r="72" spans="1:18" ht="17.25" customHeight="1" x14ac:dyDescent="0.25">
      <c r="A72" s="91">
        <v>64</v>
      </c>
      <c r="B72" s="206"/>
      <c r="C72" s="210" t="s">
        <v>53</v>
      </c>
      <c r="D72" s="206" t="s">
        <v>7</v>
      </c>
      <c r="E72" s="91" t="s">
        <v>3</v>
      </c>
      <c r="F72" s="94">
        <f>SUM(F73:F76)</f>
        <v>365742.1</v>
      </c>
      <c r="G72" s="94">
        <f t="shared" ref="G72:R72" si="16">SUM(G73:G76)</f>
        <v>9996.6</v>
      </c>
      <c r="H72" s="94">
        <f t="shared" si="16"/>
        <v>15659.5</v>
      </c>
      <c r="I72" s="94">
        <f t="shared" si="16"/>
        <v>28659.1</v>
      </c>
      <c r="J72" s="94">
        <f t="shared" si="16"/>
        <v>45499.6</v>
      </c>
      <c r="K72" s="94">
        <f t="shared" si="16"/>
        <v>94972.7</v>
      </c>
      <c r="L72" s="117">
        <f t="shared" si="16"/>
        <v>68954.600000000006</v>
      </c>
      <c r="M72" s="117">
        <f t="shared" si="16"/>
        <v>30000</v>
      </c>
      <c r="N72" s="117">
        <f t="shared" si="16"/>
        <v>30000</v>
      </c>
      <c r="O72" s="94">
        <f t="shared" si="16"/>
        <v>10500</v>
      </c>
      <c r="P72" s="94">
        <f t="shared" si="16"/>
        <v>10500</v>
      </c>
      <c r="Q72" s="94">
        <f t="shared" si="16"/>
        <v>10500</v>
      </c>
      <c r="R72" s="94">
        <f t="shared" si="16"/>
        <v>10500</v>
      </c>
    </row>
    <row r="73" spans="1:18" ht="17.25" customHeight="1" x14ac:dyDescent="0.25">
      <c r="A73" s="91">
        <v>65</v>
      </c>
      <c r="B73" s="206"/>
      <c r="C73" s="211"/>
      <c r="D73" s="206"/>
      <c r="E73" s="91" t="s">
        <v>4</v>
      </c>
      <c r="F73" s="94">
        <f>SUM(G73:R73)</f>
        <v>0</v>
      </c>
      <c r="G73" s="94">
        <f>G68+G58</f>
        <v>0</v>
      </c>
      <c r="H73" s="94">
        <f>H68+H58</f>
        <v>0</v>
      </c>
      <c r="I73" s="94">
        <f t="shared" ref="I73:R73" si="17">I68+I58</f>
        <v>0</v>
      </c>
      <c r="J73" s="94">
        <f t="shared" si="17"/>
        <v>0</v>
      </c>
      <c r="K73" s="94">
        <f t="shared" si="17"/>
        <v>0</v>
      </c>
      <c r="L73" s="117">
        <f t="shared" si="17"/>
        <v>0</v>
      </c>
      <c r="M73" s="117">
        <f t="shared" si="17"/>
        <v>0</v>
      </c>
      <c r="N73" s="117">
        <f t="shared" si="17"/>
        <v>0</v>
      </c>
      <c r="O73" s="94">
        <f t="shared" si="17"/>
        <v>0</v>
      </c>
      <c r="P73" s="94">
        <f t="shared" si="17"/>
        <v>0</v>
      </c>
      <c r="Q73" s="94">
        <f t="shared" si="17"/>
        <v>0</v>
      </c>
      <c r="R73" s="94">
        <f t="shared" si="17"/>
        <v>0</v>
      </c>
    </row>
    <row r="74" spans="1:18" ht="17.25" customHeight="1" x14ac:dyDescent="0.25">
      <c r="A74" s="91">
        <v>66</v>
      </c>
      <c r="B74" s="206"/>
      <c r="C74" s="211"/>
      <c r="D74" s="206"/>
      <c r="E74" s="91" t="s">
        <v>5</v>
      </c>
      <c r="F74" s="94">
        <f>SUM(G74:R74)</f>
        <v>36226</v>
      </c>
      <c r="G74" s="94">
        <f>G69+G64+G59</f>
        <v>500</v>
      </c>
      <c r="H74" s="94">
        <f t="shared" ref="H74:R75" si="18">H69+H64+H59</f>
        <v>0</v>
      </c>
      <c r="I74" s="94">
        <f t="shared" si="18"/>
        <v>10000</v>
      </c>
      <c r="J74" s="94">
        <f t="shared" si="18"/>
        <v>17164.899999999998</v>
      </c>
      <c r="K74" s="94">
        <f t="shared" si="18"/>
        <v>8561.1</v>
      </c>
      <c r="L74" s="117">
        <f t="shared" si="18"/>
        <v>0</v>
      </c>
      <c r="M74" s="117">
        <f t="shared" si="18"/>
        <v>0</v>
      </c>
      <c r="N74" s="117">
        <f t="shared" si="18"/>
        <v>0</v>
      </c>
      <c r="O74" s="94">
        <f t="shared" si="18"/>
        <v>0</v>
      </c>
      <c r="P74" s="94">
        <f t="shared" si="18"/>
        <v>0</v>
      </c>
      <c r="Q74" s="94">
        <f t="shared" si="18"/>
        <v>0</v>
      </c>
      <c r="R74" s="94">
        <f t="shared" si="18"/>
        <v>0</v>
      </c>
    </row>
    <row r="75" spans="1:18" ht="17.25" customHeight="1" x14ac:dyDescent="0.25">
      <c r="A75" s="91">
        <v>67</v>
      </c>
      <c r="B75" s="206"/>
      <c r="C75" s="211"/>
      <c r="D75" s="206"/>
      <c r="E75" s="91" t="s">
        <v>6</v>
      </c>
      <c r="F75" s="94">
        <f>SUM(G75:R75)</f>
        <v>329516.09999999998</v>
      </c>
      <c r="G75" s="94">
        <f>G70+G65+G60</f>
        <v>9496.6</v>
      </c>
      <c r="H75" s="94">
        <f>H70+H65+H60</f>
        <v>15659.5</v>
      </c>
      <c r="I75" s="94">
        <f t="shared" si="18"/>
        <v>18659.099999999999</v>
      </c>
      <c r="J75" s="94">
        <f t="shared" si="18"/>
        <v>28334.7</v>
      </c>
      <c r="K75" s="94">
        <f t="shared" si="18"/>
        <v>86411.599999999991</v>
      </c>
      <c r="L75" s="117">
        <f t="shared" si="18"/>
        <v>68954.600000000006</v>
      </c>
      <c r="M75" s="117">
        <f t="shared" si="18"/>
        <v>30000</v>
      </c>
      <c r="N75" s="117">
        <f t="shared" si="18"/>
        <v>30000</v>
      </c>
      <c r="O75" s="94">
        <f t="shared" si="18"/>
        <v>10500</v>
      </c>
      <c r="P75" s="94">
        <f t="shared" si="18"/>
        <v>10500</v>
      </c>
      <c r="Q75" s="94">
        <f t="shared" si="18"/>
        <v>10500</v>
      </c>
      <c r="R75" s="94">
        <f t="shared" si="18"/>
        <v>10500</v>
      </c>
    </row>
    <row r="76" spans="1:18" ht="28.5" customHeight="1" x14ac:dyDescent="0.25">
      <c r="A76" s="91">
        <v>68</v>
      </c>
      <c r="B76" s="206"/>
      <c r="C76" s="212"/>
      <c r="D76" s="206"/>
      <c r="E76" s="94" t="s">
        <v>55</v>
      </c>
      <c r="F76" s="94">
        <f>SUM(G76:R76)</f>
        <v>0</v>
      </c>
      <c r="G76" s="94">
        <f>G71+G61</f>
        <v>0</v>
      </c>
      <c r="H76" s="94">
        <f>H71+H61</f>
        <v>0</v>
      </c>
      <c r="I76" s="94">
        <f t="shared" ref="I76:R76" si="19">I71+I61</f>
        <v>0</v>
      </c>
      <c r="J76" s="94">
        <f t="shared" si="19"/>
        <v>0</v>
      </c>
      <c r="K76" s="94">
        <f t="shared" si="19"/>
        <v>0</v>
      </c>
      <c r="L76" s="117">
        <f t="shared" si="19"/>
        <v>0</v>
      </c>
      <c r="M76" s="117">
        <f t="shared" si="19"/>
        <v>0</v>
      </c>
      <c r="N76" s="117">
        <f t="shared" si="19"/>
        <v>0</v>
      </c>
      <c r="O76" s="94">
        <f t="shared" si="19"/>
        <v>0</v>
      </c>
      <c r="P76" s="94">
        <f t="shared" si="19"/>
        <v>0</v>
      </c>
      <c r="Q76" s="94">
        <f t="shared" si="19"/>
        <v>0</v>
      </c>
      <c r="R76" s="94">
        <f t="shared" si="19"/>
        <v>0</v>
      </c>
    </row>
    <row r="77" spans="1:18" x14ac:dyDescent="0.25">
      <c r="A77" s="91">
        <v>69</v>
      </c>
      <c r="B77" s="194" t="s">
        <v>38</v>
      </c>
      <c r="C77" s="183" t="s">
        <v>58</v>
      </c>
      <c r="D77" s="182" t="s">
        <v>11</v>
      </c>
      <c r="E77" s="93" t="s">
        <v>3</v>
      </c>
      <c r="F77" s="93">
        <f>SUM(F78:F81)</f>
        <v>44579.799999999996</v>
      </c>
      <c r="G77" s="93">
        <f t="shared" ref="G77:R77" si="20">SUM(G78:G81)</f>
        <v>2163.8000000000002</v>
      </c>
      <c r="H77" s="93">
        <f t="shared" si="20"/>
        <v>2682.2999999999997</v>
      </c>
      <c r="I77" s="93">
        <f t="shared" si="20"/>
        <v>16911.599999999999</v>
      </c>
      <c r="J77" s="93">
        <f t="shared" si="20"/>
        <v>2066.6</v>
      </c>
      <c r="K77" s="93">
        <f t="shared" si="20"/>
        <v>3512.1</v>
      </c>
      <c r="L77" s="147">
        <f t="shared" si="20"/>
        <v>4740.5999999999995</v>
      </c>
      <c r="M77" s="147">
        <f t="shared" si="20"/>
        <v>2279.3000000000002</v>
      </c>
      <c r="N77" s="147">
        <f t="shared" si="20"/>
        <v>2223.5</v>
      </c>
      <c r="O77" s="93">
        <f t="shared" si="20"/>
        <v>2000</v>
      </c>
      <c r="P77" s="93">
        <f t="shared" si="20"/>
        <v>2000</v>
      </c>
      <c r="Q77" s="93">
        <f t="shared" si="20"/>
        <v>2000</v>
      </c>
      <c r="R77" s="93">
        <f t="shared" si="20"/>
        <v>2000</v>
      </c>
    </row>
    <row r="78" spans="1:18" ht="18" customHeight="1" x14ac:dyDescent="0.25">
      <c r="A78" s="91">
        <v>70</v>
      </c>
      <c r="B78" s="194"/>
      <c r="C78" s="184"/>
      <c r="D78" s="186"/>
      <c r="E78" s="94" t="s">
        <v>4</v>
      </c>
      <c r="F78" s="94">
        <f>SUM(G78:R78)</f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117">
        <v>0</v>
      </c>
      <c r="M78" s="117">
        <v>0</v>
      </c>
      <c r="N78" s="117">
        <v>0</v>
      </c>
      <c r="O78" s="94">
        <v>0</v>
      </c>
      <c r="P78" s="94">
        <v>0</v>
      </c>
      <c r="Q78" s="94">
        <v>0</v>
      </c>
      <c r="R78" s="94">
        <v>0</v>
      </c>
    </row>
    <row r="79" spans="1:18" ht="18" customHeight="1" x14ac:dyDescent="0.25">
      <c r="A79" s="91">
        <v>71</v>
      </c>
      <c r="B79" s="194"/>
      <c r="C79" s="184"/>
      <c r="D79" s="186"/>
      <c r="E79" s="94" t="s">
        <v>5</v>
      </c>
      <c r="F79" s="94">
        <f>SUM(G79:R79)</f>
        <v>8007.6</v>
      </c>
      <c r="G79" s="94">
        <v>732.3</v>
      </c>
      <c r="H79" s="94">
        <v>2220.6999999999998</v>
      </c>
      <c r="I79" s="94">
        <v>2112.1999999999998</v>
      </c>
      <c r="J79" s="94">
        <v>1082.3</v>
      </c>
      <c r="K79" s="94">
        <v>956.1</v>
      </c>
      <c r="L79" s="117">
        <v>401.2</v>
      </c>
      <c r="M79" s="117">
        <v>279.3</v>
      </c>
      <c r="N79" s="117">
        <v>223.5</v>
      </c>
      <c r="O79" s="94">
        <v>0</v>
      </c>
      <c r="P79" s="94">
        <v>0</v>
      </c>
      <c r="Q79" s="94">
        <v>0</v>
      </c>
      <c r="R79" s="94">
        <v>0</v>
      </c>
    </row>
    <row r="80" spans="1:18" ht="18" customHeight="1" x14ac:dyDescent="0.25">
      <c r="A80" s="91">
        <v>72</v>
      </c>
      <c r="B80" s="194"/>
      <c r="C80" s="184"/>
      <c r="D80" s="186"/>
      <c r="E80" s="94" t="s">
        <v>6</v>
      </c>
      <c r="F80" s="94">
        <f>SUM(G80:R80)</f>
        <v>36572.199999999997</v>
      </c>
      <c r="G80" s="94">
        <v>1431.5</v>
      </c>
      <c r="H80" s="94">
        <f>289.1+172.5</f>
        <v>461.6</v>
      </c>
      <c r="I80" s="94">
        <v>14799.4</v>
      </c>
      <c r="J80" s="94">
        <v>984.3</v>
      </c>
      <c r="K80" s="94">
        <v>2556</v>
      </c>
      <c r="L80" s="117">
        <v>4339.3999999999996</v>
      </c>
      <c r="M80" s="117">
        <v>2000</v>
      </c>
      <c r="N80" s="117">
        <v>2000</v>
      </c>
      <c r="O80" s="94">
        <v>2000</v>
      </c>
      <c r="P80" s="102">
        <v>2000</v>
      </c>
      <c r="Q80" s="102">
        <v>2000</v>
      </c>
      <c r="R80" s="102">
        <v>2000</v>
      </c>
    </row>
    <row r="81" spans="1:18" ht="32.25" customHeight="1" x14ac:dyDescent="0.25">
      <c r="A81" s="91">
        <v>73</v>
      </c>
      <c r="B81" s="194"/>
      <c r="C81" s="184"/>
      <c r="D81" s="186"/>
      <c r="E81" s="94" t="s">
        <v>55</v>
      </c>
      <c r="F81" s="94">
        <f>SUM(G81:R81)</f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117">
        <v>0</v>
      </c>
      <c r="M81" s="117">
        <v>0</v>
      </c>
      <c r="N81" s="117">
        <v>0</v>
      </c>
      <c r="O81" s="94">
        <v>0</v>
      </c>
      <c r="P81" s="94">
        <v>0</v>
      </c>
      <c r="Q81" s="94">
        <v>0</v>
      </c>
      <c r="R81" s="94">
        <v>0</v>
      </c>
    </row>
    <row r="82" spans="1:18" x14ac:dyDescent="0.25">
      <c r="A82" s="91">
        <v>74</v>
      </c>
      <c r="B82" s="194"/>
      <c r="C82" s="184"/>
      <c r="D82" s="186" t="s">
        <v>56</v>
      </c>
      <c r="E82" s="94" t="s">
        <v>3</v>
      </c>
      <c r="F82" s="94">
        <f>SUM(F83:F86)</f>
        <v>520.6</v>
      </c>
      <c r="G82" s="94">
        <f t="shared" ref="G82:R82" si="21">SUM(G83:G86)</f>
        <v>63.1</v>
      </c>
      <c r="H82" s="94">
        <f t="shared" si="21"/>
        <v>63.2</v>
      </c>
      <c r="I82" s="94">
        <f t="shared" si="21"/>
        <v>63.4</v>
      </c>
      <c r="J82" s="94">
        <f t="shared" si="21"/>
        <v>64</v>
      </c>
      <c r="K82" s="94">
        <f>SUM(K83:K86)</f>
        <v>74.699999999999989</v>
      </c>
      <c r="L82" s="117">
        <f t="shared" si="21"/>
        <v>64</v>
      </c>
      <c r="M82" s="117">
        <f t="shared" si="21"/>
        <v>64.099999999999994</v>
      </c>
      <c r="N82" s="117">
        <f t="shared" si="21"/>
        <v>64.099999999999994</v>
      </c>
      <c r="O82" s="94">
        <f t="shared" si="21"/>
        <v>0</v>
      </c>
      <c r="P82" s="94">
        <f t="shared" si="21"/>
        <v>0</v>
      </c>
      <c r="Q82" s="94">
        <f t="shared" si="21"/>
        <v>0</v>
      </c>
      <c r="R82" s="94">
        <f t="shared" si="21"/>
        <v>0</v>
      </c>
    </row>
    <row r="83" spans="1:18" ht="14.25" customHeight="1" x14ac:dyDescent="0.25">
      <c r="A83" s="91">
        <v>75</v>
      </c>
      <c r="B83" s="194"/>
      <c r="C83" s="184"/>
      <c r="D83" s="186"/>
      <c r="E83" s="94" t="s">
        <v>4</v>
      </c>
      <c r="F83" s="94">
        <f>SUM(G83:R83)</f>
        <v>0</v>
      </c>
      <c r="G83" s="94">
        <v>0</v>
      </c>
      <c r="H83" s="94">
        <v>0</v>
      </c>
      <c r="I83" s="94">
        <v>0</v>
      </c>
      <c r="J83" s="94">
        <v>0</v>
      </c>
      <c r="K83" s="94">
        <v>0</v>
      </c>
      <c r="L83" s="117">
        <v>0</v>
      </c>
      <c r="M83" s="117">
        <v>0</v>
      </c>
      <c r="N83" s="117">
        <v>0</v>
      </c>
      <c r="O83" s="94">
        <v>0</v>
      </c>
      <c r="P83" s="94">
        <v>0</v>
      </c>
      <c r="Q83" s="94">
        <v>0</v>
      </c>
      <c r="R83" s="94">
        <v>0</v>
      </c>
    </row>
    <row r="84" spans="1:18" ht="14.25" customHeight="1" x14ac:dyDescent="0.25">
      <c r="A84" s="91">
        <v>76</v>
      </c>
      <c r="B84" s="194"/>
      <c r="C84" s="184"/>
      <c r="D84" s="186"/>
      <c r="E84" s="94" t="s">
        <v>5</v>
      </c>
      <c r="F84" s="94">
        <f>SUM(G84:R84)</f>
        <v>520.6</v>
      </c>
      <c r="G84" s="94">
        <v>63.1</v>
      </c>
      <c r="H84" s="94">
        <v>63.2</v>
      </c>
      <c r="I84" s="94">
        <v>63.4</v>
      </c>
      <c r="J84" s="94">
        <v>64</v>
      </c>
      <c r="K84" s="94">
        <f>66.8+7.1+0.8</f>
        <v>74.699999999999989</v>
      </c>
      <c r="L84" s="117">
        <v>64</v>
      </c>
      <c r="M84" s="117">
        <v>64.099999999999994</v>
      </c>
      <c r="N84" s="117">
        <v>64.099999999999994</v>
      </c>
      <c r="O84" s="94">
        <v>0</v>
      </c>
      <c r="P84" s="94">
        <v>0</v>
      </c>
      <c r="Q84" s="94">
        <v>0</v>
      </c>
      <c r="R84" s="94">
        <v>0</v>
      </c>
    </row>
    <row r="85" spans="1:18" ht="18.75" customHeight="1" x14ac:dyDescent="0.25">
      <c r="A85" s="91">
        <v>77</v>
      </c>
      <c r="B85" s="194"/>
      <c r="C85" s="184"/>
      <c r="D85" s="186"/>
      <c r="E85" s="94" t="s">
        <v>6</v>
      </c>
      <c r="F85" s="94">
        <f>SUM(G85:R85)</f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117">
        <v>0</v>
      </c>
      <c r="M85" s="117">
        <v>0</v>
      </c>
      <c r="N85" s="117">
        <v>0</v>
      </c>
      <c r="O85" s="94">
        <v>0</v>
      </c>
      <c r="P85" s="94">
        <v>0</v>
      </c>
      <c r="Q85" s="94">
        <v>0</v>
      </c>
      <c r="R85" s="94">
        <v>0</v>
      </c>
    </row>
    <row r="86" spans="1:18" ht="31.5" customHeight="1" x14ac:dyDescent="0.25">
      <c r="A86" s="91">
        <v>78</v>
      </c>
      <c r="B86" s="195"/>
      <c r="C86" s="185"/>
      <c r="D86" s="186"/>
      <c r="E86" s="94" t="s">
        <v>55</v>
      </c>
      <c r="F86" s="94">
        <f>SUM(G86:R86)</f>
        <v>0</v>
      </c>
      <c r="G86" s="94">
        <v>0</v>
      </c>
      <c r="H86" s="94">
        <v>0</v>
      </c>
      <c r="I86" s="94">
        <v>0</v>
      </c>
      <c r="J86" s="94">
        <v>0</v>
      </c>
      <c r="K86" s="94">
        <v>0</v>
      </c>
      <c r="L86" s="117">
        <v>0</v>
      </c>
      <c r="M86" s="117">
        <v>0</v>
      </c>
      <c r="N86" s="117">
        <v>0</v>
      </c>
      <c r="O86" s="94">
        <v>0</v>
      </c>
      <c r="P86" s="94">
        <v>0</v>
      </c>
      <c r="Q86" s="94">
        <v>0</v>
      </c>
      <c r="R86" s="94">
        <v>0</v>
      </c>
    </row>
    <row r="87" spans="1:18" ht="17.25" customHeight="1" x14ac:dyDescent="0.25">
      <c r="A87" s="91">
        <v>79</v>
      </c>
      <c r="B87" s="193"/>
      <c r="C87" s="183" t="s">
        <v>50</v>
      </c>
      <c r="D87" s="180" t="s">
        <v>7</v>
      </c>
      <c r="E87" s="94" t="s">
        <v>3</v>
      </c>
      <c r="F87" s="94">
        <f>SUM(F88:F91)</f>
        <v>45100.399999999994</v>
      </c>
      <c r="G87" s="94">
        <f t="shared" ref="G87:R87" si="22">SUM(G88:G91)</f>
        <v>2226.9</v>
      </c>
      <c r="H87" s="94">
        <f t="shared" si="22"/>
        <v>2745.4999999999995</v>
      </c>
      <c r="I87" s="94">
        <f t="shared" si="22"/>
        <v>16975</v>
      </c>
      <c r="J87" s="94">
        <f t="shared" si="22"/>
        <v>2130.6</v>
      </c>
      <c r="K87" s="94">
        <f t="shared" si="22"/>
        <v>3586.8</v>
      </c>
      <c r="L87" s="117">
        <f t="shared" si="22"/>
        <v>4804.5999999999995</v>
      </c>
      <c r="M87" s="117">
        <f t="shared" si="22"/>
        <v>2343.4</v>
      </c>
      <c r="N87" s="117">
        <f t="shared" si="22"/>
        <v>2287.6</v>
      </c>
      <c r="O87" s="94">
        <f t="shared" si="22"/>
        <v>2000</v>
      </c>
      <c r="P87" s="94">
        <f t="shared" si="22"/>
        <v>2000</v>
      </c>
      <c r="Q87" s="94">
        <f t="shared" si="22"/>
        <v>2000</v>
      </c>
      <c r="R87" s="94">
        <f t="shared" si="22"/>
        <v>2000</v>
      </c>
    </row>
    <row r="88" spans="1:18" ht="17.25" customHeight="1" x14ac:dyDescent="0.25">
      <c r="A88" s="91">
        <v>80</v>
      </c>
      <c r="B88" s="194"/>
      <c r="C88" s="184"/>
      <c r="D88" s="181"/>
      <c r="E88" s="94" t="s">
        <v>4</v>
      </c>
      <c r="F88" s="94">
        <f>SUM(G88:R88)</f>
        <v>0</v>
      </c>
      <c r="G88" s="94">
        <f>G83+G78</f>
        <v>0</v>
      </c>
      <c r="H88" s="94">
        <f t="shared" ref="H88:R91" si="23">H83+H78</f>
        <v>0</v>
      </c>
      <c r="I88" s="94">
        <f t="shared" si="23"/>
        <v>0</v>
      </c>
      <c r="J88" s="94">
        <f t="shared" si="23"/>
        <v>0</v>
      </c>
      <c r="K88" s="94">
        <f t="shared" si="23"/>
        <v>0</v>
      </c>
      <c r="L88" s="117">
        <f t="shared" si="23"/>
        <v>0</v>
      </c>
      <c r="M88" s="117">
        <f t="shared" si="23"/>
        <v>0</v>
      </c>
      <c r="N88" s="117">
        <f t="shared" si="23"/>
        <v>0</v>
      </c>
      <c r="O88" s="94">
        <f t="shared" si="23"/>
        <v>0</v>
      </c>
      <c r="P88" s="94">
        <f t="shared" si="23"/>
        <v>0</v>
      </c>
      <c r="Q88" s="94">
        <f t="shared" si="23"/>
        <v>0</v>
      </c>
      <c r="R88" s="94">
        <f t="shared" si="23"/>
        <v>0</v>
      </c>
    </row>
    <row r="89" spans="1:18" ht="17.25" customHeight="1" x14ac:dyDescent="0.25">
      <c r="A89" s="91">
        <v>81</v>
      </c>
      <c r="B89" s="194"/>
      <c r="C89" s="184"/>
      <c r="D89" s="181"/>
      <c r="E89" s="94" t="s">
        <v>5</v>
      </c>
      <c r="F89" s="94">
        <f>SUM(G89:R89)</f>
        <v>8528.2000000000007</v>
      </c>
      <c r="G89" s="94">
        <f>G84+G79</f>
        <v>795.4</v>
      </c>
      <c r="H89" s="94">
        <f t="shared" si="23"/>
        <v>2283.8999999999996</v>
      </c>
      <c r="I89" s="94">
        <f t="shared" si="23"/>
        <v>2175.6</v>
      </c>
      <c r="J89" s="94">
        <f>J84+J79</f>
        <v>1146.3</v>
      </c>
      <c r="K89" s="94">
        <f t="shared" si="23"/>
        <v>1030.8</v>
      </c>
      <c r="L89" s="117">
        <f t="shared" si="23"/>
        <v>465.2</v>
      </c>
      <c r="M89" s="117">
        <f t="shared" si="23"/>
        <v>343.4</v>
      </c>
      <c r="N89" s="117">
        <f t="shared" si="23"/>
        <v>287.60000000000002</v>
      </c>
      <c r="O89" s="94">
        <f t="shared" si="23"/>
        <v>0</v>
      </c>
      <c r="P89" s="94">
        <f t="shared" si="23"/>
        <v>0</v>
      </c>
      <c r="Q89" s="94">
        <f t="shared" si="23"/>
        <v>0</v>
      </c>
      <c r="R89" s="94">
        <f t="shared" si="23"/>
        <v>0</v>
      </c>
    </row>
    <row r="90" spans="1:18" ht="17.25" customHeight="1" x14ac:dyDescent="0.25">
      <c r="A90" s="91">
        <v>82</v>
      </c>
      <c r="B90" s="194"/>
      <c r="C90" s="184"/>
      <c r="D90" s="181"/>
      <c r="E90" s="94" t="s">
        <v>6</v>
      </c>
      <c r="F90" s="94">
        <f>SUM(G90:R90)</f>
        <v>36572.199999999997</v>
      </c>
      <c r="G90" s="94">
        <f>G85+G80</f>
        <v>1431.5</v>
      </c>
      <c r="H90" s="94">
        <f t="shared" si="23"/>
        <v>461.6</v>
      </c>
      <c r="I90" s="94">
        <f t="shared" si="23"/>
        <v>14799.4</v>
      </c>
      <c r="J90" s="94">
        <f t="shared" si="23"/>
        <v>984.3</v>
      </c>
      <c r="K90" s="94">
        <f t="shared" si="23"/>
        <v>2556</v>
      </c>
      <c r="L90" s="117">
        <f t="shared" si="23"/>
        <v>4339.3999999999996</v>
      </c>
      <c r="M90" s="117">
        <f t="shared" si="23"/>
        <v>2000</v>
      </c>
      <c r="N90" s="117">
        <f t="shared" si="23"/>
        <v>2000</v>
      </c>
      <c r="O90" s="94">
        <f t="shared" si="23"/>
        <v>2000</v>
      </c>
      <c r="P90" s="94">
        <f t="shared" si="23"/>
        <v>2000</v>
      </c>
      <c r="Q90" s="94">
        <f t="shared" si="23"/>
        <v>2000</v>
      </c>
      <c r="R90" s="94">
        <f t="shared" si="23"/>
        <v>2000</v>
      </c>
    </row>
    <row r="91" spans="1:18" ht="32.25" customHeight="1" x14ac:dyDescent="0.25">
      <c r="A91" s="91">
        <v>83</v>
      </c>
      <c r="B91" s="195"/>
      <c r="C91" s="185"/>
      <c r="D91" s="182"/>
      <c r="E91" s="94" t="s">
        <v>55</v>
      </c>
      <c r="F91" s="94">
        <f>SUM(G91:R91)</f>
        <v>0</v>
      </c>
      <c r="G91" s="94">
        <f>G86+G81</f>
        <v>0</v>
      </c>
      <c r="H91" s="94">
        <f t="shared" si="23"/>
        <v>0</v>
      </c>
      <c r="I91" s="94">
        <f t="shared" si="23"/>
        <v>0</v>
      </c>
      <c r="J91" s="94">
        <f t="shared" si="23"/>
        <v>0</v>
      </c>
      <c r="K91" s="94">
        <f t="shared" si="23"/>
        <v>0</v>
      </c>
      <c r="L91" s="117">
        <f t="shared" si="23"/>
        <v>0</v>
      </c>
      <c r="M91" s="117">
        <f t="shared" si="23"/>
        <v>0</v>
      </c>
      <c r="N91" s="117">
        <f t="shared" si="23"/>
        <v>0</v>
      </c>
      <c r="O91" s="94">
        <f t="shared" si="23"/>
        <v>0</v>
      </c>
      <c r="P91" s="94">
        <f t="shared" si="23"/>
        <v>0</v>
      </c>
      <c r="Q91" s="94">
        <f t="shared" si="23"/>
        <v>0</v>
      </c>
      <c r="R91" s="94">
        <f t="shared" si="23"/>
        <v>0</v>
      </c>
    </row>
    <row r="92" spans="1:18" x14ac:dyDescent="0.25">
      <c r="A92" s="91">
        <v>84</v>
      </c>
      <c r="B92" s="193" t="s">
        <v>39</v>
      </c>
      <c r="C92" s="183" t="s">
        <v>44</v>
      </c>
      <c r="D92" s="180" t="s">
        <v>11</v>
      </c>
      <c r="E92" s="94" t="s">
        <v>3</v>
      </c>
      <c r="F92" s="94">
        <f>SUM(F93:F96)</f>
        <v>120</v>
      </c>
      <c r="G92" s="94">
        <f t="shared" ref="G92:R92" si="24">SUM(G93:G96)</f>
        <v>0</v>
      </c>
      <c r="H92" s="94">
        <f t="shared" si="24"/>
        <v>0</v>
      </c>
      <c r="I92" s="94">
        <f t="shared" si="24"/>
        <v>0</v>
      </c>
      <c r="J92" s="94">
        <f t="shared" si="24"/>
        <v>0</v>
      </c>
      <c r="K92" s="94">
        <f t="shared" si="24"/>
        <v>0</v>
      </c>
      <c r="L92" s="117">
        <f t="shared" si="24"/>
        <v>0</v>
      </c>
      <c r="M92" s="117">
        <f t="shared" si="24"/>
        <v>0</v>
      </c>
      <c r="N92" s="117">
        <f t="shared" si="24"/>
        <v>0</v>
      </c>
      <c r="O92" s="94">
        <f t="shared" si="24"/>
        <v>30</v>
      </c>
      <c r="P92" s="94">
        <f t="shared" si="24"/>
        <v>30</v>
      </c>
      <c r="Q92" s="94">
        <f t="shared" si="24"/>
        <v>30</v>
      </c>
      <c r="R92" s="94">
        <f t="shared" si="24"/>
        <v>30</v>
      </c>
    </row>
    <row r="93" spans="1:18" ht="15.75" customHeight="1" x14ac:dyDescent="0.25">
      <c r="A93" s="91">
        <v>85</v>
      </c>
      <c r="B93" s="194"/>
      <c r="C93" s="184"/>
      <c r="D93" s="181"/>
      <c r="E93" s="94" t="s">
        <v>4</v>
      </c>
      <c r="F93" s="94">
        <f>SUM(G93:R93)</f>
        <v>0</v>
      </c>
      <c r="G93" s="94">
        <v>0</v>
      </c>
      <c r="H93" s="94">
        <v>0</v>
      </c>
      <c r="I93" s="94">
        <v>0</v>
      </c>
      <c r="J93" s="94">
        <v>0</v>
      </c>
      <c r="K93" s="94">
        <v>0</v>
      </c>
      <c r="L93" s="117">
        <v>0</v>
      </c>
      <c r="M93" s="117">
        <v>0</v>
      </c>
      <c r="N93" s="117">
        <v>0</v>
      </c>
      <c r="O93" s="94">
        <v>0</v>
      </c>
      <c r="P93" s="94">
        <v>0</v>
      </c>
      <c r="Q93" s="94">
        <v>0</v>
      </c>
      <c r="R93" s="94">
        <v>0</v>
      </c>
    </row>
    <row r="94" spans="1:18" ht="15.75" customHeight="1" x14ac:dyDescent="0.25">
      <c r="A94" s="91">
        <v>86</v>
      </c>
      <c r="B94" s="194"/>
      <c r="C94" s="184"/>
      <c r="D94" s="181"/>
      <c r="E94" s="94" t="s">
        <v>5</v>
      </c>
      <c r="F94" s="94">
        <f>SUM(G94:R94)</f>
        <v>0</v>
      </c>
      <c r="G94" s="94">
        <v>0</v>
      </c>
      <c r="H94" s="94">
        <v>0</v>
      </c>
      <c r="I94" s="94">
        <v>0</v>
      </c>
      <c r="J94" s="94">
        <v>0</v>
      </c>
      <c r="K94" s="94">
        <v>0</v>
      </c>
      <c r="L94" s="117">
        <v>0</v>
      </c>
      <c r="M94" s="117">
        <v>0</v>
      </c>
      <c r="N94" s="117">
        <v>0</v>
      </c>
      <c r="O94" s="94">
        <v>0</v>
      </c>
      <c r="P94" s="94">
        <v>0</v>
      </c>
      <c r="Q94" s="94">
        <v>0</v>
      </c>
      <c r="R94" s="94">
        <v>0</v>
      </c>
    </row>
    <row r="95" spans="1:18" ht="15.75" customHeight="1" x14ac:dyDescent="0.25">
      <c r="A95" s="91">
        <v>87</v>
      </c>
      <c r="B95" s="194"/>
      <c r="C95" s="184"/>
      <c r="D95" s="181"/>
      <c r="E95" s="94" t="s">
        <v>6</v>
      </c>
      <c r="F95" s="94">
        <f>SUM(G95:R95)</f>
        <v>120</v>
      </c>
      <c r="G95" s="94">
        <v>0</v>
      </c>
      <c r="H95" s="94">
        <v>0</v>
      </c>
      <c r="I95" s="94">
        <v>0</v>
      </c>
      <c r="J95" s="1">
        <v>0</v>
      </c>
      <c r="K95" s="1">
        <v>0</v>
      </c>
      <c r="L95" s="145">
        <v>0</v>
      </c>
      <c r="M95" s="145">
        <v>0</v>
      </c>
      <c r="N95" s="145">
        <v>0</v>
      </c>
      <c r="O95" s="1">
        <v>30</v>
      </c>
      <c r="P95" s="1">
        <v>30</v>
      </c>
      <c r="Q95" s="1">
        <v>30</v>
      </c>
      <c r="R95" s="1">
        <v>30</v>
      </c>
    </row>
    <row r="96" spans="1:18" ht="33.75" customHeight="1" x14ac:dyDescent="0.25">
      <c r="A96" s="91">
        <v>88</v>
      </c>
      <c r="B96" s="195"/>
      <c r="C96" s="185"/>
      <c r="D96" s="182"/>
      <c r="E96" s="94" t="s">
        <v>55</v>
      </c>
      <c r="F96" s="94">
        <f>SUM(G96:R96)</f>
        <v>0</v>
      </c>
      <c r="G96" s="94">
        <v>0</v>
      </c>
      <c r="H96" s="94">
        <v>0</v>
      </c>
      <c r="I96" s="94">
        <v>0</v>
      </c>
      <c r="J96" s="94">
        <v>0</v>
      </c>
      <c r="K96" s="94">
        <v>0</v>
      </c>
      <c r="L96" s="117">
        <v>0</v>
      </c>
      <c r="M96" s="117">
        <v>0</v>
      </c>
      <c r="N96" s="117">
        <v>0</v>
      </c>
      <c r="O96" s="94">
        <v>0</v>
      </c>
      <c r="P96" s="94">
        <v>0</v>
      </c>
      <c r="Q96" s="94">
        <v>0</v>
      </c>
      <c r="R96" s="94">
        <v>0</v>
      </c>
    </row>
    <row r="97" spans="1:18" x14ac:dyDescent="0.25">
      <c r="A97" s="91">
        <v>89</v>
      </c>
      <c r="B97" s="193" t="s">
        <v>40</v>
      </c>
      <c r="C97" s="183" t="s">
        <v>45</v>
      </c>
      <c r="D97" s="180" t="s">
        <v>12</v>
      </c>
      <c r="E97" s="94" t="s">
        <v>3</v>
      </c>
      <c r="F97" s="94">
        <f>SUM(F98:F101)</f>
        <v>342.4</v>
      </c>
      <c r="G97" s="94">
        <f t="shared" ref="G97:R97" si="25">SUM(G98:G101)</f>
        <v>0</v>
      </c>
      <c r="H97" s="94">
        <f t="shared" si="25"/>
        <v>0</v>
      </c>
      <c r="I97" s="94">
        <f t="shared" si="25"/>
        <v>42.4</v>
      </c>
      <c r="J97" s="94">
        <f t="shared" si="25"/>
        <v>0</v>
      </c>
      <c r="K97" s="94">
        <f t="shared" si="25"/>
        <v>50</v>
      </c>
      <c r="L97" s="117">
        <f t="shared" si="25"/>
        <v>50</v>
      </c>
      <c r="M97" s="117">
        <f t="shared" si="25"/>
        <v>0</v>
      </c>
      <c r="N97" s="117">
        <f t="shared" si="25"/>
        <v>0</v>
      </c>
      <c r="O97" s="94">
        <f t="shared" si="25"/>
        <v>50</v>
      </c>
      <c r="P97" s="94">
        <f t="shared" si="25"/>
        <v>50</v>
      </c>
      <c r="Q97" s="94">
        <f t="shared" si="25"/>
        <v>50</v>
      </c>
      <c r="R97" s="94">
        <f t="shared" si="25"/>
        <v>50</v>
      </c>
    </row>
    <row r="98" spans="1:18" ht="16.5" customHeight="1" x14ac:dyDescent="0.25">
      <c r="A98" s="91">
        <v>90</v>
      </c>
      <c r="B98" s="194"/>
      <c r="C98" s="184"/>
      <c r="D98" s="181"/>
      <c r="E98" s="94" t="s">
        <v>4</v>
      </c>
      <c r="F98" s="94">
        <f>SUM(G98:R98)</f>
        <v>0</v>
      </c>
      <c r="G98" s="94">
        <v>0</v>
      </c>
      <c r="H98" s="94">
        <v>0</v>
      </c>
      <c r="I98" s="94">
        <v>0</v>
      </c>
      <c r="J98" s="94">
        <v>0</v>
      </c>
      <c r="K98" s="94">
        <v>0</v>
      </c>
      <c r="L98" s="117">
        <v>0</v>
      </c>
      <c r="M98" s="117">
        <v>0</v>
      </c>
      <c r="N98" s="117">
        <v>0</v>
      </c>
      <c r="O98" s="94">
        <v>0</v>
      </c>
      <c r="P98" s="94">
        <v>0</v>
      </c>
      <c r="Q98" s="94">
        <v>0</v>
      </c>
      <c r="R98" s="94">
        <v>0</v>
      </c>
    </row>
    <row r="99" spans="1:18" ht="16.5" customHeight="1" x14ac:dyDescent="0.25">
      <c r="A99" s="91">
        <v>91</v>
      </c>
      <c r="B99" s="194"/>
      <c r="C99" s="184"/>
      <c r="D99" s="181"/>
      <c r="E99" s="94" t="s">
        <v>5</v>
      </c>
      <c r="F99" s="94">
        <f>SUM(G99:R99)</f>
        <v>0</v>
      </c>
      <c r="G99" s="94">
        <v>0</v>
      </c>
      <c r="H99" s="94">
        <v>0</v>
      </c>
      <c r="I99" s="94">
        <v>0</v>
      </c>
      <c r="J99" s="94">
        <v>0</v>
      </c>
      <c r="K99" s="94">
        <v>0</v>
      </c>
      <c r="L99" s="117">
        <v>0</v>
      </c>
      <c r="M99" s="117">
        <v>0</v>
      </c>
      <c r="N99" s="117">
        <v>0</v>
      </c>
      <c r="O99" s="94">
        <v>0</v>
      </c>
      <c r="P99" s="94">
        <v>0</v>
      </c>
      <c r="Q99" s="94">
        <v>0</v>
      </c>
      <c r="R99" s="94">
        <v>0</v>
      </c>
    </row>
    <row r="100" spans="1:18" ht="16.5" customHeight="1" x14ac:dyDescent="0.25">
      <c r="A100" s="91">
        <v>92</v>
      </c>
      <c r="B100" s="194"/>
      <c r="C100" s="184"/>
      <c r="D100" s="181"/>
      <c r="E100" s="94" t="s">
        <v>6</v>
      </c>
      <c r="F100" s="94">
        <f>SUM(G100:R100)</f>
        <v>342.4</v>
      </c>
      <c r="G100" s="94">
        <v>0</v>
      </c>
      <c r="H100" s="94">
        <v>0</v>
      </c>
      <c r="I100" s="94">
        <v>42.4</v>
      </c>
      <c r="J100" s="1">
        <v>0</v>
      </c>
      <c r="K100" s="1">
        <v>50</v>
      </c>
      <c r="L100" s="145">
        <v>50</v>
      </c>
      <c r="M100" s="145">
        <v>0</v>
      </c>
      <c r="N100" s="145">
        <v>0</v>
      </c>
      <c r="O100" s="1">
        <v>50</v>
      </c>
      <c r="P100" s="1">
        <v>50</v>
      </c>
      <c r="Q100" s="1">
        <v>50</v>
      </c>
      <c r="R100" s="1">
        <v>50</v>
      </c>
    </row>
    <row r="101" spans="1:18" ht="34.5" customHeight="1" x14ac:dyDescent="0.25">
      <c r="A101" s="91">
        <v>93</v>
      </c>
      <c r="B101" s="195"/>
      <c r="C101" s="185"/>
      <c r="D101" s="182"/>
      <c r="E101" s="94" t="s">
        <v>55</v>
      </c>
      <c r="F101" s="94">
        <f>SUM(G101:R101)</f>
        <v>0</v>
      </c>
      <c r="G101" s="94">
        <v>0</v>
      </c>
      <c r="H101" s="94">
        <v>0</v>
      </c>
      <c r="I101" s="94">
        <v>0</v>
      </c>
      <c r="J101" s="94">
        <v>0</v>
      </c>
      <c r="K101" s="94">
        <v>0</v>
      </c>
      <c r="L101" s="117">
        <v>0</v>
      </c>
      <c r="M101" s="117">
        <v>0</v>
      </c>
      <c r="N101" s="117">
        <v>0</v>
      </c>
      <c r="O101" s="94">
        <v>0</v>
      </c>
      <c r="P101" s="94">
        <v>0</v>
      </c>
      <c r="Q101" s="94">
        <v>0</v>
      </c>
      <c r="R101" s="94">
        <v>0</v>
      </c>
    </row>
    <row r="102" spans="1:18" x14ac:dyDescent="0.25">
      <c r="A102" s="91">
        <v>94</v>
      </c>
      <c r="B102" s="209" t="s">
        <v>41</v>
      </c>
      <c r="C102" s="183" t="s">
        <v>43</v>
      </c>
      <c r="D102" s="186" t="s">
        <v>11</v>
      </c>
      <c r="E102" s="94" t="s">
        <v>3</v>
      </c>
      <c r="F102" s="94">
        <f>SUM(F103:F106)</f>
        <v>1079648.5999999999</v>
      </c>
      <c r="G102" s="94">
        <f t="shared" ref="G102:R102" si="26">SUM(G103:G106)</f>
        <v>82233.7</v>
      </c>
      <c r="H102" s="94">
        <f t="shared" si="26"/>
        <v>80306.200000000012</v>
      </c>
      <c r="I102" s="94">
        <f t="shared" si="26"/>
        <v>87397.7</v>
      </c>
      <c r="J102" s="94">
        <f t="shared" si="26"/>
        <v>78264.2</v>
      </c>
      <c r="K102" s="94">
        <f t="shared" si="26"/>
        <v>118585.2</v>
      </c>
      <c r="L102" s="117">
        <f>SUM(L103:L106)</f>
        <v>98861.599999999991</v>
      </c>
      <c r="M102" s="117">
        <f t="shared" si="26"/>
        <v>84000</v>
      </c>
      <c r="N102" s="117">
        <f t="shared" si="26"/>
        <v>84000</v>
      </c>
      <c r="O102" s="94">
        <f t="shared" si="26"/>
        <v>91500</v>
      </c>
      <c r="P102" s="94">
        <f t="shared" si="26"/>
        <v>91500</v>
      </c>
      <c r="Q102" s="94">
        <f t="shared" si="26"/>
        <v>91500</v>
      </c>
      <c r="R102" s="94">
        <f t="shared" si="26"/>
        <v>91500</v>
      </c>
    </row>
    <row r="103" spans="1:18" ht="18" customHeight="1" x14ac:dyDescent="0.25">
      <c r="A103" s="91">
        <v>95</v>
      </c>
      <c r="B103" s="209"/>
      <c r="C103" s="184"/>
      <c r="D103" s="186"/>
      <c r="E103" s="94" t="s">
        <v>4</v>
      </c>
      <c r="F103" s="94">
        <f>SUM(G103:R103)</f>
        <v>0</v>
      </c>
      <c r="G103" s="94">
        <v>0</v>
      </c>
      <c r="H103" s="94">
        <v>0</v>
      </c>
      <c r="I103" s="94">
        <v>0</v>
      </c>
      <c r="J103" s="94">
        <v>0</v>
      </c>
      <c r="K103" s="94">
        <v>0</v>
      </c>
      <c r="L103" s="117">
        <v>0</v>
      </c>
      <c r="M103" s="117">
        <v>0</v>
      </c>
      <c r="N103" s="117">
        <v>0</v>
      </c>
      <c r="O103" s="94">
        <v>0</v>
      </c>
      <c r="P103" s="94">
        <v>0</v>
      </c>
      <c r="Q103" s="94">
        <v>0</v>
      </c>
      <c r="R103" s="94">
        <v>0</v>
      </c>
    </row>
    <row r="104" spans="1:18" ht="18" customHeight="1" x14ac:dyDescent="0.25">
      <c r="A104" s="91">
        <v>96</v>
      </c>
      <c r="B104" s="209"/>
      <c r="C104" s="184"/>
      <c r="D104" s="186"/>
      <c r="E104" s="94" t="s">
        <v>5</v>
      </c>
      <c r="F104" s="94">
        <f>SUM(G104:R104)</f>
        <v>15002.2</v>
      </c>
      <c r="G104" s="94">
        <f>5115+845</f>
        <v>5960</v>
      </c>
      <c r="H104" s="94">
        <v>1395.9</v>
      </c>
      <c r="I104" s="94">
        <v>7646.3</v>
      </c>
      <c r="J104" s="94">
        <v>0</v>
      </c>
      <c r="K104" s="94">
        <v>0</v>
      </c>
      <c r="L104" s="117">
        <v>0</v>
      </c>
      <c r="M104" s="117">
        <v>0</v>
      </c>
      <c r="N104" s="117">
        <v>0</v>
      </c>
      <c r="O104" s="94">
        <v>0</v>
      </c>
      <c r="P104" s="94">
        <v>0</v>
      </c>
      <c r="Q104" s="94">
        <v>0</v>
      </c>
      <c r="R104" s="94">
        <v>0</v>
      </c>
    </row>
    <row r="105" spans="1:18" ht="18" customHeight="1" x14ac:dyDescent="0.25">
      <c r="A105" s="91">
        <v>97</v>
      </c>
      <c r="B105" s="209"/>
      <c r="C105" s="184"/>
      <c r="D105" s="186"/>
      <c r="E105" s="94" t="s">
        <v>6</v>
      </c>
      <c r="F105" s="94">
        <f>SUM(G105:R105)</f>
        <v>1064646.3999999999</v>
      </c>
      <c r="G105" s="94">
        <v>76273.7</v>
      </c>
      <c r="H105" s="94">
        <f>26648+10463.5+3832+410.1+833+8574.5+2245.9+4544+326.2+1500+1254.7+1282+10471.1+2997.8-H104+150+2930.3+1843.1</f>
        <v>78910.300000000017</v>
      </c>
      <c r="I105" s="94">
        <v>79751.399999999994</v>
      </c>
      <c r="J105" s="94">
        <v>78264.2</v>
      </c>
      <c r="K105" s="94">
        <f>115963.8-50+2671.4</f>
        <v>118585.2</v>
      </c>
      <c r="L105" s="117">
        <f>1000+1056+82945+9000+600+2411.2+1849.4</f>
        <v>98861.599999999991</v>
      </c>
      <c r="M105" s="117">
        <f>82000+2000</f>
        <v>84000</v>
      </c>
      <c r="N105" s="117">
        <f>82000+2000</f>
        <v>84000</v>
      </c>
      <c r="O105" s="94">
        <v>91500</v>
      </c>
      <c r="P105" s="141">
        <v>91500</v>
      </c>
      <c r="Q105" s="141">
        <v>91500</v>
      </c>
      <c r="R105" s="141">
        <v>91500</v>
      </c>
    </row>
    <row r="106" spans="1:18" ht="33.75" customHeight="1" x14ac:dyDescent="0.25">
      <c r="A106" s="91">
        <v>98</v>
      </c>
      <c r="B106" s="209"/>
      <c r="C106" s="184"/>
      <c r="D106" s="186"/>
      <c r="E106" s="94" t="s">
        <v>55</v>
      </c>
      <c r="F106" s="94">
        <f>SUM(G106:R106)</f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117">
        <v>0</v>
      </c>
      <c r="M106" s="117">
        <v>0</v>
      </c>
      <c r="N106" s="117">
        <v>0</v>
      </c>
      <c r="O106" s="94">
        <v>0</v>
      </c>
      <c r="P106" s="94">
        <v>0</v>
      </c>
      <c r="Q106" s="94">
        <v>0</v>
      </c>
      <c r="R106" s="94">
        <v>0</v>
      </c>
    </row>
    <row r="107" spans="1:18" x14ac:dyDescent="0.25">
      <c r="A107" s="91">
        <v>99</v>
      </c>
      <c r="B107" s="209"/>
      <c r="C107" s="184"/>
      <c r="D107" s="181" t="s">
        <v>12</v>
      </c>
      <c r="E107" s="94" t="s">
        <v>3</v>
      </c>
      <c r="F107" s="94">
        <f>SUM(F108:F111)</f>
        <v>10242.799999999999</v>
      </c>
      <c r="G107" s="94">
        <f t="shared" ref="G107:R107" si="27">SUM(G108:G111)</f>
        <v>4152.8</v>
      </c>
      <c r="H107" s="94">
        <f t="shared" si="27"/>
        <v>3170</v>
      </c>
      <c r="I107" s="94">
        <f t="shared" si="27"/>
        <v>2620</v>
      </c>
      <c r="J107" s="94">
        <f t="shared" si="27"/>
        <v>100</v>
      </c>
      <c r="K107" s="94">
        <f t="shared" si="27"/>
        <v>0</v>
      </c>
      <c r="L107" s="117">
        <f t="shared" si="27"/>
        <v>200</v>
      </c>
      <c r="M107" s="117">
        <f t="shared" si="27"/>
        <v>0</v>
      </c>
      <c r="N107" s="117">
        <f t="shared" si="27"/>
        <v>0</v>
      </c>
      <c r="O107" s="94">
        <f t="shared" si="27"/>
        <v>0</v>
      </c>
      <c r="P107" s="94">
        <f t="shared" si="27"/>
        <v>0</v>
      </c>
      <c r="Q107" s="94">
        <f t="shared" si="27"/>
        <v>0</v>
      </c>
      <c r="R107" s="94">
        <f t="shared" si="27"/>
        <v>0</v>
      </c>
    </row>
    <row r="108" spans="1:18" ht="17.25" customHeight="1" x14ac:dyDescent="0.25">
      <c r="A108" s="91">
        <v>100</v>
      </c>
      <c r="B108" s="209"/>
      <c r="C108" s="184"/>
      <c r="D108" s="181"/>
      <c r="E108" s="94" t="s">
        <v>4</v>
      </c>
      <c r="F108" s="94">
        <f>SUM(G108:R108)</f>
        <v>0</v>
      </c>
      <c r="G108" s="94">
        <v>0</v>
      </c>
      <c r="H108" s="94">
        <v>0</v>
      </c>
      <c r="I108" s="94">
        <v>0</v>
      </c>
      <c r="J108" s="94">
        <v>0</v>
      </c>
      <c r="K108" s="94">
        <v>0</v>
      </c>
      <c r="L108" s="117">
        <v>0</v>
      </c>
      <c r="M108" s="117">
        <v>0</v>
      </c>
      <c r="N108" s="117">
        <v>0</v>
      </c>
      <c r="O108" s="94">
        <v>0</v>
      </c>
      <c r="P108" s="94">
        <v>0</v>
      </c>
      <c r="Q108" s="94">
        <v>0</v>
      </c>
      <c r="R108" s="94">
        <v>0</v>
      </c>
    </row>
    <row r="109" spans="1:18" ht="17.25" customHeight="1" x14ac:dyDescent="0.25">
      <c r="A109" s="91">
        <v>101</v>
      </c>
      <c r="B109" s="209"/>
      <c r="C109" s="184"/>
      <c r="D109" s="181"/>
      <c r="E109" s="94" t="s">
        <v>5</v>
      </c>
      <c r="F109" s="94">
        <f>SUM(G109:R109)</f>
        <v>0</v>
      </c>
      <c r="G109" s="94">
        <v>0</v>
      </c>
      <c r="H109" s="94">
        <v>0</v>
      </c>
      <c r="I109" s="94">
        <v>0</v>
      </c>
      <c r="J109" s="94">
        <v>0</v>
      </c>
      <c r="K109" s="94">
        <v>0</v>
      </c>
      <c r="L109" s="117">
        <v>0</v>
      </c>
      <c r="M109" s="117">
        <v>0</v>
      </c>
      <c r="N109" s="117">
        <v>0</v>
      </c>
      <c r="O109" s="94">
        <v>0</v>
      </c>
      <c r="P109" s="94">
        <v>0</v>
      </c>
      <c r="Q109" s="94">
        <v>0</v>
      </c>
      <c r="R109" s="94">
        <v>0</v>
      </c>
    </row>
    <row r="110" spans="1:18" ht="17.25" customHeight="1" x14ac:dyDescent="0.25">
      <c r="A110" s="91">
        <v>102</v>
      </c>
      <c r="B110" s="209"/>
      <c r="C110" s="184"/>
      <c r="D110" s="181"/>
      <c r="E110" s="94" t="s">
        <v>6</v>
      </c>
      <c r="F110" s="94">
        <f>SUM(G110:R110)</f>
        <v>10242.799999999999</v>
      </c>
      <c r="G110" s="94">
        <f>2200+8425-8425+4500-4185+1000+952.8-315</f>
        <v>4152.8</v>
      </c>
      <c r="H110" s="94">
        <f>200+100+1000+520+800-1000+1000+550</f>
        <v>3170</v>
      </c>
      <c r="I110" s="94">
        <f>200+100+1000+520+800</f>
        <v>2620</v>
      </c>
      <c r="J110" s="94">
        <v>100</v>
      </c>
      <c r="K110" s="94">
        <v>0</v>
      </c>
      <c r="L110" s="117">
        <v>200</v>
      </c>
      <c r="M110" s="117">
        <v>0</v>
      </c>
      <c r="N110" s="117">
        <v>0</v>
      </c>
      <c r="O110" s="94">
        <v>0</v>
      </c>
      <c r="P110" s="94">
        <v>0</v>
      </c>
      <c r="Q110" s="94">
        <v>0</v>
      </c>
      <c r="R110" s="94">
        <v>0</v>
      </c>
    </row>
    <row r="111" spans="1:18" ht="33.75" customHeight="1" x14ac:dyDescent="0.25">
      <c r="A111" s="91">
        <v>103</v>
      </c>
      <c r="B111" s="209"/>
      <c r="C111" s="184"/>
      <c r="D111" s="182"/>
      <c r="E111" s="94" t="s">
        <v>55</v>
      </c>
      <c r="F111" s="94">
        <f>SUM(G111:R111)</f>
        <v>0</v>
      </c>
      <c r="G111" s="94">
        <v>0</v>
      </c>
      <c r="H111" s="94">
        <v>0</v>
      </c>
      <c r="I111" s="94">
        <v>0</v>
      </c>
      <c r="J111" s="94">
        <v>0</v>
      </c>
      <c r="K111" s="94">
        <v>0</v>
      </c>
      <c r="L111" s="117">
        <v>0</v>
      </c>
      <c r="M111" s="117">
        <v>0</v>
      </c>
      <c r="N111" s="117">
        <v>0</v>
      </c>
      <c r="O111" s="94">
        <v>0</v>
      </c>
      <c r="P111" s="94">
        <v>0</v>
      </c>
      <c r="Q111" s="94">
        <v>0</v>
      </c>
      <c r="R111" s="94">
        <v>0</v>
      </c>
    </row>
    <row r="112" spans="1:18" x14ac:dyDescent="0.25">
      <c r="A112" s="91">
        <v>104</v>
      </c>
      <c r="B112" s="209"/>
      <c r="C112" s="184"/>
      <c r="D112" s="180" t="s">
        <v>57</v>
      </c>
      <c r="E112" s="94" t="s">
        <v>3</v>
      </c>
      <c r="F112" s="94">
        <f>SUM(F113:F116)</f>
        <v>10588.400000000001</v>
      </c>
      <c r="G112" s="94">
        <f t="shared" ref="G112:R112" si="28">SUM(G113:G116)</f>
        <v>1321.2</v>
      </c>
      <c r="H112" s="94">
        <f t="shared" si="28"/>
        <v>1321.2</v>
      </c>
      <c r="I112" s="94">
        <f t="shared" si="28"/>
        <v>1321.2</v>
      </c>
      <c r="J112" s="94">
        <f t="shared" si="28"/>
        <v>1321.2</v>
      </c>
      <c r="K112" s="94">
        <f t="shared" si="28"/>
        <v>1340</v>
      </c>
      <c r="L112" s="117">
        <f t="shared" si="28"/>
        <v>1321.2</v>
      </c>
      <c r="M112" s="117">
        <f t="shared" si="28"/>
        <v>1321.2</v>
      </c>
      <c r="N112" s="117">
        <f t="shared" si="28"/>
        <v>1321.2</v>
      </c>
      <c r="O112" s="94">
        <f t="shared" si="28"/>
        <v>0</v>
      </c>
      <c r="P112" s="94">
        <f t="shared" si="28"/>
        <v>0</v>
      </c>
      <c r="Q112" s="94">
        <f t="shared" si="28"/>
        <v>0</v>
      </c>
      <c r="R112" s="94">
        <f t="shared" si="28"/>
        <v>0</v>
      </c>
    </row>
    <row r="113" spans="1:18" ht="15" customHeight="1" x14ac:dyDescent="0.25">
      <c r="A113" s="91">
        <v>105</v>
      </c>
      <c r="B113" s="209"/>
      <c r="C113" s="184"/>
      <c r="D113" s="181"/>
      <c r="E113" s="94" t="s">
        <v>4</v>
      </c>
      <c r="F113" s="94">
        <f>SUM(G113:R113)</f>
        <v>0</v>
      </c>
      <c r="G113" s="94">
        <f>0</f>
        <v>0</v>
      </c>
      <c r="H113" s="94">
        <f>0</f>
        <v>0</v>
      </c>
      <c r="I113" s="94">
        <f>0</f>
        <v>0</v>
      </c>
      <c r="J113" s="94">
        <f>0</f>
        <v>0</v>
      </c>
      <c r="K113" s="94">
        <f>0</f>
        <v>0</v>
      </c>
      <c r="L113" s="117">
        <f>0</f>
        <v>0</v>
      </c>
      <c r="M113" s="117">
        <f>0</f>
        <v>0</v>
      </c>
      <c r="N113" s="117">
        <v>0</v>
      </c>
      <c r="O113" s="94">
        <v>0</v>
      </c>
      <c r="P113" s="94">
        <v>0</v>
      </c>
      <c r="Q113" s="94">
        <v>0</v>
      </c>
      <c r="R113" s="94">
        <v>0</v>
      </c>
    </row>
    <row r="114" spans="1:18" ht="15" customHeight="1" x14ac:dyDescent="0.25">
      <c r="A114" s="91">
        <v>106</v>
      </c>
      <c r="B114" s="209"/>
      <c r="C114" s="184"/>
      <c r="D114" s="181"/>
      <c r="E114" s="94" t="s">
        <v>5</v>
      </c>
      <c r="F114" s="94">
        <f>SUM(G114:R114)</f>
        <v>10588.400000000001</v>
      </c>
      <c r="G114" s="94">
        <v>1321.2</v>
      </c>
      <c r="H114" s="94">
        <v>1321.2</v>
      </c>
      <c r="I114" s="94">
        <v>1321.2</v>
      </c>
      <c r="J114" s="94">
        <v>1321.2</v>
      </c>
      <c r="K114" s="94">
        <f>1321.2+18.8</f>
        <v>1340</v>
      </c>
      <c r="L114" s="117">
        <v>1321.2</v>
      </c>
      <c r="M114" s="117">
        <v>1321.2</v>
      </c>
      <c r="N114" s="117">
        <v>1321.2</v>
      </c>
      <c r="O114" s="94">
        <v>0</v>
      </c>
      <c r="P114" s="94">
        <v>0</v>
      </c>
      <c r="Q114" s="94">
        <v>0</v>
      </c>
      <c r="R114" s="94">
        <v>0</v>
      </c>
    </row>
    <row r="115" spans="1:18" x14ac:dyDescent="0.25">
      <c r="A115" s="91">
        <v>107</v>
      </c>
      <c r="B115" s="209"/>
      <c r="C115" s="184"/>
      <c r="D115" s="181"/>
      <c r="E115" s="94" t="s">
        <v>6</v>
      </c>
      <c r="F115" s="94">
        <f>SUM(G115:R115)</f>
        <v>0</v>
      </c>
      <c r="G115" s="94">
        <f>0</f>
        <v>0</v>
      </c>
      <c r="H115" s="94">
        <f>0</f>
        <v>0</v>
      </c>
      <c r="I115" s="94">
        <f>0</f>
        <v>0</v>
      </c>
      <c r="J115" s="94">
        <f>0</f>
        <v>0</v>
      </c>
      <c r="K115" s="94">
        <f>0</f>
        <v>0</v>
      </c>
      <c r="L115" s="117">
        <f>0</f>
        <v>0</v>
      </c>
      <c r="M115" s="117">
        <f>0</f>
        <v>0</v>
      </c>
      <c r="N115" s="117">
        <v>0</v>
      </c>
      <c r="O115" s="94">
        <v>0</v>
      </c>
      <c r="P115" s="94">
        <v>0</v>
      </c>
      <c r="Q115" s="94">
        <v>0</v>
      </c>
      <c r="R115" s="94">
        <v>0</v>
      </c>
    </row>
    <row r="116" spans="1:18" ht="36" customHeight="1" x14ac:dyDescent="0.25">
      <c r="A116" s="91">
        <v>108</v>
      </c>
      <c r="B116" s="209"/>
      <c r="C116" s="184"/>
      <c r="D116" s="182"/>
      <c r="E116" s="94" t="s">
        <v>55</v>
      </c>
      <c r="F116" s="94">
        <f>SUM(G116:R116)</f>
        <v>0</v>
      </c>
      <c r="G116" s="94">
        <f>0</f>
        <v>0</v>
      </c>
      <c r="H116" s="94">
        <f>0</f>
        <v>0</v>
      </c>
      <c r="I116" s="94">
        <f>0</f>
        <v>0</v>
      </c>
      <c r="J116" s="94">
        <f>0</f>
        <v>0</v>
      </c>
      <c r="K116" s="94">
        <f>0</f>
        <v>0</v>
      </c>
      <c r="L116" s="117">
        <f>0</f>
        <v>0</v>
      </c>
      <c r="M116" s="117">
        <f>0</f>
        <v>0</v>
      </c>
      <c r="N116" s="117">
        <v>0</v>
      </c>
      <c r="O116" s="94">
        <v>0</v>
      </c>
      <c r="P116" s="94">
        <v>0</v>
      </c>
      <c r="Q116" s="94">
        <v>0</v>
      </c>
      <c r="R116" s="94">
        <v>0</v>
      </c>
    </row>
    <row r="117" spans="1:18" ht="15" customHeight="1" x14ac:dyDescent="0.25">
      <c r="A117" s="104">
        <v>109</v>
      </c>
      <c r="B117" s="209"/>
      <c r="C117" s="184"/>
      <c r="D117" s="180" t="s">
        <v>257</v>
      </c>
      <c r="E117" s="102" t="s">
        <v>3</v>
      </c>
      <c r="F117" s="102">
        <f>SUM(F118:F121)</f>
        <v>1500</v>
      </c>
      <c r="G117" s="102">
        <f t="shared" ref="G117:R117" si="29">SUM(G118:G121)</f>
        <v>0</v>
      </c>
      <c r="H117" s="102">
        <f t="shared" si="29"/>
        <v>0</v>
      </c>
      <c r="I117" s="102">
        <f t="shared" si="29"/>
        <v>0</v>
      </c>
      <c r="J117" s="102">
        <f t="shared" si="29"/>
        <v>0</v>
      </c>
      <c r="K117" s="102">
        <f t="shared" si="29"/>
        <v>0</v>
      </c>
      <c r="L117" s="117">
        <f t="shared" si="29"/>
        <v>1500</v>
      </c>
      <c r="M117" s="117">
        <f t="shared" si="29"/>
        <v>0</v>
      </c>
      <c r="N117" s="117">
        <f t="shared" si="29"/>
        <v>0</v>
      </c>
      <c r="O117" s="102">
        <f t="shared" si="29"/>
        <v>0</v>
      </c>
      <c r="P117" s="102">
        <f t="shared" si="29"/>
        <v>0</v>
      </c>
      <c r="Q117" s="102">
        <f t="shared" si="29"/>
        <v>0</v>
      </c>
      <c r="R117" s="102">
        <f t="shared" si="29"/>
        <v>0</v>
      </c>
    </row>
    <row r="118" spans="1:18" ht="15" customHeight="1" x14ac:dyDescent="0.25">
      <c r="A118" s="104">
        <v>110</v>
      </c>
      <c r="B118" s="209"/>
      <c r="C118" s="184"/>
      <c r="D118" s="181"/>
      <c r="E118" s="102" t="s">
        <v>4</v>
      </c>
      <c r="F118" s="102">
        <f>SUM(G118:R118)</f>
        <v>0</v>
      </c>
      <c r="G118" s="102">
        <f>0</f>
        <v>0</v>
      </c>
      <c r="H118" s="102">
        <f>0</f>
        <v>0</v>
      </c>
      <c r="I118" s="102">
        <f>0</f>
        <v>0</v>
      </c>
      <c r="J118" s="102">
        <f>0</f>
        <v>0</v>
      </c>
      <c r="K118" s="102">
        <f>0</f>
        <v>0</v>
      </c>
      <c r="L118" s="117">
        <f>0</f>
        <v>0</v>
      </c>
      <c r="M118" s="117">
        <f>0</f>
        <v>0</v>
      </c>
      <c r="N118" s="117">
        <v>0</v>
      </c>
      <c r="O118" s="102">
        <v>0</v>
      </c>
      <c r="P118" s="102">
        <v>0</v>
      </c>
      <c r="Q118" s="102">
        <v>0</v>
      </c>
      <c r="R118" s="102">
        <v>0</v>
      </c>
    </row>
    <row r="119" spans="1:18" ht="15" customHeight="1" x14ac:dyDescent="0.25">
      <c r="A119" s="104">
        <v>111</v>
      </c>
      <c r="B119" s="209"/>
      <c r="C119" s="184"/>
      <c r="D119" s="181"/>
      <c r="E119" s="102" t="s">
        <v>5</v>
      </c>
      <c r="F119" s="102">
        <f>SUM(G119:R119)</f>
        <v>0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17">
        <v>0</v>
      </c>
      <c r="M119" s="117">
        <v>0</v>
      </c>
      <c r="N119" s="117">
        <v>0</v>
      </c>
      <c r="O119" s="102">
        <v>0</v>
      </c>
      <c r="P119" s="102">
        <v>0</v>
      </c>
      <c r="Q119" s="102">
        <v>0</v>
      </c>
      <c r="R119" s="102">
        <v>0</v>
      </c>
    </row>
    <row r="120" spans="1:18" ht="15" customHeight="1" x14ac:dyDescent="0.25">
      <c r="A120" s="104">
        <v>112</v>
      </c>
      <c r="B120" s="209"/>
      <c r="C120" s="184"/>
      <c r="D120" s="181"/>
      <c r="E120" s="102" t="s">
        <v>6</v>
      </c>
      <c r="F120" s="102">
        <f>SUM(G120:R120)</f>
        <v>1500</v>
      </c>
      <c r="G120" s="102">
        <f>0</f>
        <v>0</v>
      </c>
      <c r="H120" s="102">
        <f>0</f>
        <v>0</v>
      </c>
      <c r="I120" s="102">
        <f>0</f>
        <v>0</v>
      </c>
      <c r="J120" s="102">
        <f>0</f>
        <v>0</v>
      </c>
      <c r="K120" s="102">
        <f>0</f>
        <v>0</v>
      </c>
      <c r="L120" s="117">
        <v>1500</v>
      </c>
      <c r="M120" s="117">
        <f>0</f>
        <v>0</v>
      </c>
      <c r="N120" s="117">
        <v>0</v>
      </c>
      <c r="O120" s="102">
        <v>0</v>
      </c>
      <c r="P120" s="102">
        <v>0</v>
      </c>
      <c r="Q120" s="102">
        <v>0</v>
      </c>
      <c r="R120" s="102">
        <v>0</v>
      </c>
    </row>
    <row r="121" spans="1:18" ht="30" customHeight="1" x14ac:dyDescent="0.25">
      <c r="A121" s="104">
        <v>113</v>
      </c>
      <c r="B121" s="209"/>
      <c r="C121" s="184"/>
      <c r="D121" s="182"/>
      <c r="E121" s="102" t="s">
        <v>55</v>
      </c>
      <c r="F121" s="102">
        <f>SUM(G121:R121)</f>
        <v>0</v>
      </c>
      <c r="G121" s="102">
        <f>0</f>
        <v>0</v>
      </c>
      <c r="H121" s="102">
        <f>0</f>
        <v>0</v>
      </c>
      <c r="I121" s="102">
        <f>0</f>
        <v>0</v>
      </c>
      <c r="J121" s="102">
        <f>0</f>
        <v>0</v>
      </c>
      <c r="K121" s="102">
        <f>0</f>
        <v>0</v>
      </c>
      <c r="L121" s="117">
        <f>0</f>
        <v>0</v>
      </c>
      <c r="M121" s="117">
        <f>0</f>
        <v>0</v>
      </c>
      <c r="N121" s="117">
        <v>0</v>
      </c>
      <c r="O121" s="102">
        <v>0</v>
      </c>
      <c r="P121" s="102">
        <v>0</v>
      </c>
      <c r="Q121" s="102">
        <v>0</v>
      </c>
      <c r="R121" s="102">
        <v>0</v>
      </c>
    </row>
    <row r="122" spans="1:18" x14ac:dyDescent="0.25">
      <c r="A122" s="104">
        <v>114</v>
      </c>
      <c r="B122" s="209"/>
      <c r="C122" s="184"/>
      <c r="D122" s="180" t="s">
        <v>56</v>
      </c>
      <c r="E122" s="94" t="s">
        <v>3</v>
      </c>
      <c r="F122" s="94">
        <f>SUM(F123:F126)</f>
        <v>253.2</v>
      </c>
      <c r="G122" s="94">
        <f t="shared" ref="G122:R122" si="30">SUM(G123:G126)</f>
        <v>34</v>
      </c>
      <c r="H122" s="94">
        <f t="shared" si="30"/>
        <v>34</v>
      </c>
      <c r="I122" s="94">
        <f t="shared" si="30"/>
        <v>34</v>
      </c>
      <c r="J122" s="94">
        <f t="shared" si="30"/>
        <v>34</v>
      </c>
      <c r="K122" s="94">
        <f t="shared" si="30"/>
        <v>15.2</v>
      </c>
      <c r="L122" s="117">
        <f t="shared" si="30"/>
        <v>34</v>
      </c>
      <c r="M122" s="117">
        <f t="shared" si="30"/>
        <v>34</v>
      </c>
      <c r="N122" s="117">
        <f t="shared" si="30"/>
        <v>34</v>
      </c>
      <c r="O122" s="94">
        <f t="shared" si="30"/>
        <v>0</v>
      </c>
      <c r="P122" s="94">
        <f t="shared" si="30"/>
        <v>0</v>
      </c>
      <c r="Q122" s="94">
        <f t="shared" si="30"/>
        <v>0</v>
      </c>
      <c r="R122" s="94">
        <f t="shared" si="30"/>
        <v>0</v>
      </c>
    </row>
    <row r="123" spans="1:18" ht="18" customHeight="1" x14ac:dyDescent="0.25">
      <c r="A123" s="104">
        <v>115</v>
      </c>
      <c r="B123" s="209"/>
      <c r="C123" s="184"/>
      <c r="D123" s="181"/>
      <c r="E123" s="94" t="s">
        <v>4</v>
      </c>
      <c r="F123" s="94">
        <f>SUM(G123:R123)</f>
        <v>0</v>
      </c>
      <c r="G123" s="94">
        <f>0</f>
        <v>0</v>
      </c>
      <c r="H123" s="94">
        <f>0</f>
        <v>0</v>
      </c>
      <c r="I123" s="94">
        <f>0</f>
        <v>0</v>
      </c>
      <c r="J123" s="94">
        <f>0</f>
        <v>0</v>
      </c>
      <c r="K123" s="94">
        <f>0</f>
        <v>0</v>
      </c>
      <c r="L123" s="117">
        <f>0</f>
        <v>0</v>
      </c>
      <c r="M123" s="117">
        <f>0</f>
        <v>0</v>
      </c>
      <c r="N123" s="117">
        <v>0</v>
      </c>
      <c r="O123" s="94">
        <v>0</v>
      </c>
      <c r="P123" s="94">
        <v>0</v>
      </c>
      <c r="Q123" s="94">
        <v>0</v>
      </c>
      <c r="R123" s="94">
        <v>0</v>
      </c>
    </row>
    <row r="124" spans="1:18" ht="18" customHeight="1" x14ac:dyDescent="0.25">
      <c r="A124" s="104">
        <v>116</v>
      </c>
      <c r="B124" s="209"/>
      <c r="C124" s="184"/>
      <c r="D124" s="181"/>
      <c r="E124" s="94" t="s">
        <v>5</v>
      </c>
      <c r="F124" s="94">
        <f>SUM(G124:R124)</f>
        <v>253.2</v>
      </c>
      <c r="G124" s="94">
        <v>34</v>
      </c>
      <c r="H124" s="94">
        <v>34</v>
      </c>
      <c r="I124" s="94">
        <v>34</v>
      </c>
      <c r="J124" s="94">
        <v>34</v>
      </c>
      <c r="K124" s="94">
        <f>34-18.8</f>
        <v>15.2</v>
      </c>
      <c r="L124" s="117">
        <v>34</v>
      </c>
      <c r="M124" s="117">
        <v>34</v>
      </c>
      <c r="N124" s="117">
        <v>34</v>
      </c>
      <c r="O124" s="94">
        <v>0</v>
      </c>
      <c r="P124" s="94">
        <v>0</v>
      </c>
      <c r="Q124" s="94">
        <v>0</v>
      </c>
      <c r="R124" s="94">
        <v>0</v>
      </c>
    </row>
    <row r="125" spans="1:18" x14ac:dyDescent="0.25">
      <c r="A125" s="104">
        <v>117</v>
      </c>
      <c r="B125" s="209"/>
      <c r="C125" s="184"/>
      <c r="D125" s="181"/>
      <c r="E125" s="94" t="s">
        <v>6</v>
      </c>
      <c r="F125" s="94">
        <f>SUM(G125:R125)</f>
        <v>0</v>
      </c>
      <c r="G125" s="94">
        <f>0</f>
        <v>0</v>
      </c>
      <c r="H125" s="94">
        <f>0</f>
        <v>0</v>
      </c>
      <c r="I125" s="94">
        <f>0</f>
        <v>0</v>
      </c>
      <c r="J125" s="94">
        <f>0</f>
        <v>0</v>
      </c>
      <c r="K125" s="94">
        <f>0</f>
        <v>0</v>
      </c>
      <c r="L125" s="117">
        <f>0</f>
        <v>0</v>
      </c>
      <c r="M125" s="117">
        <f>0</f>
        <v>0</v>
      </c>
      <c r="N125" s="117">
        <v>0</v>
      </c>
      <c r="O125" s="94">
        <v>0</v>
      </c>
      <c r="P125" s="94">
        <v>0</v>
      </c>
      <c r="Q125" s="94">
        <v>0</v>
      </c>
      <c r="R125" s="94">
        <v>0</v>
      </c>
    </row>
    <row r="126" spans="1:18" ht="37.5" customHeight="1" x14ac:dyDescent="0.25">
      <c r="A126" s="104">
        <v>118</v>
      </c>
      <c r="B126" s="209"/>
      <c r="C126" s="185"/>
      <c r="D126" s="181"/>
      <c r="E126" s="94" t="s">
        <v>55</v>
      </c>
      <c r="F126" s="94">
        <f>SUM(G126:R126)</f>
        <v>0</v>
      </c>
      <c r="G126" s="94">
        <f>0</f>
        <v>0</v>
      </c>
      <c r="H126" s="94">
        <f>0</f>
        <v>0</v>
      </c>
      <c r="I126" s="94">
        <f>0</f>
        <v>0</v>
      </c>
      <c r="J126" s="94">
        <f>0</f>
        <v>0</v>
      </c>
      <c r="K126" s="94">
        <f>0</f>
        <v>0</v>
      </c>
      <c r="L126" s="117">
        <f>0</f>
        <v>0</v>
      </c>
      <c r="M126" s="117">
        <f>0</f>
        <v>0</v>
      </c>
      <c r="N126" s="117">
        <v>0</v>
      </c>
      <c r="O126" s="94">
        <v>0</v>
      </c>
      <c r="P126" s="94">
        <v>0</v>
      </c>
      <c r="Q126" s="94">
        <v>0</v>
      </c>
      <c r="R126" s="94">
        <v>0</v>
      </c>
    </row>
    <row r="127" spans="1:18" ht="17.25" customHeight="1" x14ac:dyDescent="0.25">
      <c r="A127" s="104">
        <v>119</v>
      </c>
      <c r="B127" s="193"/>
      <c r="C127" s="183" t="s">
        <v>51</v>
      </c>
      <c r="D127" s="186" t="s">
        <v>7</v>
      </c>
      <c r="E127" s="94" t="s">
        <v>3</v>
      </c>
      <c r="F127" s="94">
        <f>SUM(F128:F131)</f>
        <v>1102233.0000000002</v>
      </c>
      <c r="G127" s="94">
        <f t="shared" ref="G127:R127" si="31">SUM(G128:G131)</f>
        <v>87741.7</v>
      </c>
      <c r="H127" s="94">
        <f t="shared" si="31"/>
        <v>84831.400000000023</v>
      </c>
      <c r="I127" s="94">
        <f t="shared" si="31"/>
        <v>91372.9</v>
      </c>
      <c r="J127" s="94">
        <f t="shared" si="31"/>
        <v>79719.399999999994</v>
      </c>
      <c r="K127" s="94">
        <f t="shared" si="31"/>
        <v>119940.4</v>
      </c>
      <c r="L127" s="117">
        <f t="shared" si="31"/>
        <v>101916.79999999999</v>
      </c>
      <c r="M127" s="117">
        <f t="shared" si="31"/>
        <v>85355.199999999997</v>
      </c>
      <c r="N127" s="117">
        <f t="shared" si="31"/>
        <v>85355.199999999997</v>
      </c>
      <c r="O127" s="94">
        <f t="shared" si="31"/>
        <v>91500</v>
      </c>
      <c r="P127" s="94">
        <f t="shared" si="31"/>
        <v>91500</v>
      </c>
      <c r="Q127" s="94">
        <f t="shared" si="31"/>
        <v>91500</v>
      </c>
      <c r="R127" s="94">
        <f t="shared" si="31"/>
        <v>91500</v>
      </c>
    </row>
    <row r="128" spans="1:18" ht="17.25" customHeight="1" x14ac:dyDescent="0.25">
      <c r="A128" s="104">
        <v>120</v>
      </c>
      <c r="B128" s="194"/>
      <c r="C128" s="184"/>
      <c r="D128" s="186"/>
      <c r="E128" s="94" t="s">
        <v>4</v>
      </c>
      <c r="F128" s="94">
        <f>SUM(G128:R128)</f>
        <v>0</v>
      </c>
      <c r="G128" s="94">
        <f>G123+G113+G108+G103+G118</f>
        <v>0</v>
      </c>
      <c r="H128" s="102">
        <f t="shared" ref="H128:R128" si="32">H123+H113+H108+H103+H118</f>
        <v>0</v>
      </c>
      <c r="I128" s="102">
        <f t="shared" si="32"/>
        <v>0</v>
      </c>
      <c r="J128" s="102">
        <f t="shared" si="32"/>
        <v>0</v>
      </c>
      <c r="K128" s="102">
        <f t="shared" si="32"/>
        <v>0</v>
      </c>
      <c r="L128" s="117">
        <f t="shared" si="32"/>
        <v>0</v>
      </c>
      <c r="M128" s="117">
        <f t="shared" si="32"/>
        <v>0</v>
      </c>
      <c r="N128" s="117">
        <f t="shared" si="32"/>
        <v>0</v>
      </c>
      <c r="O128" s="102">
        <f t="shared" si="32"/>
        <v>0</v>
      </c>
      <c r="P128" s="102">
        <f t="shared" si="32"/>
        <v>0</v>
      </c>
      <c r="Q128" s="102">
        <f t="shared" si="32"/>
        <v>0</v>
      </c>
      <c r="R128" s="102">
        <f t="shared" si="32"/>
        <v>0</v>
      </c>
    </row>
    <row r="129" spans="1:18" ht="17.25" customHeight="1" x14ac:dyDescent="0.25">
      <c r="A129" s="104">
        <v>121</v>
      </c>
      <c r="B129" s="194"/>
      <c r="C129" s="184"/>
      <c r="D129" s="186"/>
      <c r="E129" s="94" t="s">
        <v>5</v>
      </c>
      <c r="F129" s="94">
        <f>SUM(G129:R129)</f>
        <v>25843.800000000003</v>
      </c>
      <c r="G129" s="102">
        <f>G124+G114+G109+G104+G119</f>
        <v>7315.2</v>
      </c>
      <c r="H129" s="102">
        <f t="shared" ref="H129:R129" si="33">H124+H114+H109+H104+H119</f>
        <v>2751.1000000000004</v>
      </c>
      <c r="I129" s="102">
        <f t="shared" si="33"/>
        <v>9001.5</v>
      </c>
      <c r="J129" s="102">
        <f t="shared" si="33"/>
        <v>1355.2</v>
      </c>
      <c r="K129" s="102">
        <f t="shared" si="33"/>
        <v>1355.2</v>
      </c>
      <c r="L129" s="117">
        <f t="shared" si="33"/>
        <v>1355.2</v>
      </c>
      <c r="M129" s="117">
        <f t="shared" si="33"/>
        <v>1355.2</v>
      </c>
      <c r="N129" s="117">
        <f t="shared" si="33"/>
        <v>1355.2</v>
      </c>
      <c r="O129" s="102">
        <f t="shared" si="33"/>
        <v>0</v>
      </c>
      <c r="P129" s="102">
        <f t="shared" si="33"/>
        <v>0</v>
      </c>
      <c r="Q129" s="102">
        <f t="shared" si="33"/>
        <v>0</v>
      </c>
      <c r="R129" s="102">
        <f t="shared" si="33"/>
        <v>0</v>
      </c>
    </row>
    <row r="130" spans="1:18" ht="17.25" customHeight="1" x14ac:dyDescent="0.25">
      <c r="A130" s="104">
        <v>122</v>
      </c>
      <c r="B130" s="194"/>
      <c r="C130" s="184"/>
      <c r="D130" s="186"/>
      <c r="E130" s="94" t="s">
        <v>6</v>
      </c>
      <c r="F130" s="94">
        <f>SUM(G130:R130)</f>
        <v>1076389.2000000002</v>
      </c>
      <c r="G130" s="102">
        <f>G125+G115+G110+G105+G120</f>
        <v>80426.5</v>
      </c>
      <c r="H130" s="102">
        <f t="shared" ref="H130:R130" si="34">H125+H115+H110+H105+H120</f>
        <v>82080.300000000017</v>
      </c>
      <c r="I130" s="102">
        <f t="shared" si="34"/>
        <v>82371.399999999994</v>
      </c>
      <c r="J130" s="102">
        <f t="shared" si="34"/>
        <v>78364.2</v>
      </c>
      <c r="K130" s="102">
        <f t="shared" si="34"/>
        <v>118585.2</v>
      </c>
      <c r="L130" s="117">
        <f>L125+L115+L110+L105+L120</f>
        <v>100561.59999999999</v>
      </c>
      <c r="M130" s="117">
        <f t="shared" si="34"/>
        <v>84000</v>
      </c>
      <c r="N130" s="117">
        <f t="shared" si="34"/>
        <v>84000</v>
      </c>
      <c r="O130" s="102">
        <f t="shared" si="34"/>
        <v>91500</v>
      </c>
      <c r="P130" s="102">
        <f t="shared" si="34"/>
        <v>91500</v>
      </c>
      <c r="Q130" s="102">
        <f t="shared" si="34"/>
        <v>91500</v>
      </c>
      <c r="R130" s="102">
        <f t="shared" si="34"/>
        <v>91500</v>
      </c>
    </row>
    <row r="131" spans="1:18" ht="33" customHeight="1" x14ac:dyDescent="0.25">
      <c r="A131" s="104">
        <v>123</v>
      </c>
      <c r="B131" s="195"/>
      <c r="C131" s="185"/>
      <c r="D131" s="186"/>
      <c r="E131" s="94" t="s">
        <v>55</v>
      </c>
      <c r="F131" s="94">
        <f>SUM(G131:R131)</f>
        <v>0</v>
      </c>
      <c r="G131" s="102">
        <f>G126+G116+G111+G106+G121</f>
        <v>0</v>
      </c>
      <c r="H131" s="102">
        <f t="shared" ref="H131:R131" si="35">H126+H116+H111+H106+H121</f>
        <v>0</v>
      </c>
      <c r="I131" s="102">
        <f t="shared" si="35"/>
        <v>0</v>
      </c>
      <c r="J131" s="102">
        <f t="shared" si="35"/>
        <v>0</v>
      </c>
      <c r="K131" s="102">
        <f t="shared" si="35"/>
        <v>0</v>
      </c>
      <c r="L131" s="117">
        <f t="shared" si="35"/>
        <v>0</v>
      </c>
      <c r="M131" s="117">
        <f t="shared" si="35"/>
        <v>0</v>
      </c>
      <c r="N131" s="117">
        <f t="shared" si="35"/>
        <v>0</v>
      </c>
      <c r="O131" s="102">
        <f t="shared" si="35"/>
        <v>0</v>
      </c>
      <c r="P131" s="102">
        <f t="shared" si="35"/>
        <v>0</v>
      </c>
      <c r="Q131" s="102">
        <f t="shared" si="35"/>
        <v>0</v>
      </c>
      <c r="R131" s="102">
        <f t="shared" si="35"/>
        <v>0</v>
      </c>
    </row>
    <row r="132" spans="1:18" ht="15.75" customHeight="1" x14ac:dyDescent="0.25">
      <c r="A132" s="104">
        <v>124</v>
      </c>
      <c r="B132" s="209" t="s">
        <v>42</v>
      </c>
      <c r="C132" s="183" t="s">
        <v>52</v>
      </c>
      <c r="D132" s="186" t="s">
        <v>11</v>
      </c>
      <c r="E132" s="94" t="s">
        <v>3</v>
      </c>
      <c r="F132" s="94">
        <f>SUM(F133:F136)</f>
        <v>137433</v>
      </c>
      <c r="G132" s="94">
        <f t="shared" ref="G132:R132" si="36">SUM(G133:G136)</f>
        <v>54733.9</v>
      </c>
      <c r="H132" s="94">
        <f>SUM(H133:H136)</f>
        <v>13980.8</v>
      </c>
      <c r="I132" s="94">
        <f>SUM(I133:I136)</f>
        <v>32903.1</v>
      </c>
      <c r="J132" s="94">
        <f t="shared" si="36"/>
        <v>12310.1</v>
      </c>
      <c r="K132" s="94">
        <f t="shared" si="36"/>
        <v>12086.599999999999</v>
      </c>
      <c r="L132" s="117">
        <f t="shared" si="36"/>
        <v>11418.5</v>
      </c>
      <c r="M132" s="117">
        <f t="shared" si="36"/>
        <v>0</v>
      </c>
      <c r="N132" s="117">
        <f t="shared" si="36"/>
        <v>0</v>
      </c>
      <c r="O132" s="94">
        <f t="shared" si="36"/>
        <v>0</v>
      </c>
      <c r="P132" s="94">
        <f t="shared" si="36"/>
        <v>0</v>
      </c>
      <c r="Q132" s="94">
        <f t="shared" si="36"/>
        <v>0</v>
      </c>
      <c r="R132" s="94">
        <f t="shared" si="36"/>
        <v>0</v>
      </c>
    </row>
    <row r="133" spans="1:18" ht="16.5" customHeight="1" x14ac:dyDescent="0.25">
      <c r="A133" s="104">
        <v>125</v>
      </c>
      <c r="B133" s="209"/>
      <c r="C133" s="184"/>
      <c r="D133" s="186"/>
      <c r="E133" s="94" t="s">
        <v>4</v>
      </c>
      <c r="F133" s="94">
        <f>SUM(G133:R133)</f>
        <v>36311.199999999997</v>
      </c>
      <c r="G133" s="94">
        <v>17124.599999999999</v>
      </c>
      <c r="H133" s="94">
        <v>3293.8</v>
      </c>
      <c r="I133" s="94">
        <v>4020.1</v>
      </c>
      <c r="J133" s="94">
        <v>4080.8</v>
      </c>
      <c r="K133" s="94">
        <v>4006.7</v>
      </c>
      <c r="L133" s="117">
        <v>3785.2</v>
      </c>
      <c r="M133" s="117">
        <v>0</v>
      </c>
      <c r="N133" s="117"/>
      <c r="O133" s="94"/>
      <c r="P133" s="94"/>
      <c r="Q133" s="94"/>
      <c r="R133" s="94"/>
    </row>
    <row r="134" spans="1:18" ht="16.5" customHeight="1" x14ac:dyDescent="0.25">
      <c r="A134" s="104">
        <v>126</v>
      </c>
      <c r="B134" s="209"/>
      <c r="C134" s="184"/>
      <c r="D134" s="186"/>
      <c r="E134" s="94" t="s">
        <v>5</v>
      </c>
      <c r="F134" s="94">
        <f>SUM(G134:R134)</f>
        <v>76321.100000000006</v>
      </c>
      <c r="G134" s="94">
        <v>29152.7</v>
      </c>
      <c r="H134" s="94">
        <v>5151.8</v>
      </c>
      <c r="I134" s="94">
        <v>23446.400000000001</v>
      </c>
      <c r="J134" s="94">
        <v>6382.8</v>
      </c>
      <c r="K134" s="94">
        <f>6267-0.1</f>
        <v>6266.9</v>
      </c>
      <c r="L134" s="117">
        <v>5920.5</v>
      </c>
      <c r="M134" s="117">
        <v>0</v>
      </c>
      <c r="N134" s="117">
        <v>0</v>
      </c>
      <c r="O134" s="94">
        <v>0</v>
      </c>
      <c r="P134" s="94">
        <v>0</v>
      </c>
      <c r="Q134" s="94">
        <v>0</v>
      </c>
      <c r="R134" s="94">
        <v>0</v>
      </c>
    </row>
    <row r="135" spans="1:18" ht="16.5" customHeight="1" x14ac:dyDescent="0.25">
      <c r="A135" s="104">
        <v>127</v>
      </c>
      <c r="B135" s="209"/>
      <c r="C135" s="184"/>
      <c r="D135" s="186"/>
      <c r="E135" s="94" t="s">
        <v>6</v>
      </c>
      <c r="F135" s="94">
        <f>SUM(G135:R135)</f>
        <v>24800.7</v>
      </c>
      <c r="G135" s="94">
        <v>8456.6</v>
      </c>
      <c r="H135" s="94">
        <f>1490.5+109.8+3934.9</f>
        <v>5535.2</v>
      </c>
      <c r="I135" s="94">
        <v>5436.6</v>
      </c>
      <c r="J135" s="94">
        <v>1846.5</v>
      </c>
      <c r="K135" s="94">
        <v>1813</v>
      </c>
      <c r="L135" s="117">
        <v>1712.8</v>
      </c>
      <c r="M135" s="117">
        <v>0</v>
      </c>
      <c r="N135" s="117">
        <v>0</v>
      </c>
      <c r="O135" s="94">
        <v>0</v>
      </c>
      <c r="P135" s="94">
        <v>0</v>
      </c>
      <c r="Q135" s="94">
        <v>0</v>
      </c>
      <c r="R135" s="94">
        <v>0</v>
      </c>
    </row>
    <row r="136" spans="1:18" ht="33" customHeight="1" x14ac:dyDescent="0.25">
      <c r="A136" s="104">
        <v>128</v>
      </c>
      <c r="B136" s="209"/>
      <c r="C136" s="185"/>
      <c r="D136" s="186"/>
      <c r="E136" s="94" t="s">
        <v>55</v>
      </c>
      <c r="F136" s="94">
        <f>SUM(G136:R136)</f>
        <v>0</v>
      </c>
      <c r="G136" s="94">
        <v>0</v>
      </c>
      <c r="H136" s="94">
        <v>0</v>
      </c>
      <c r="I136" s="94">
        <v>0</v>
      </c>
      <c r="J136" s="94">
        <v>0</v>
      </c>
      <c r="K136" s="94">
        <v>0</v>
      </c>
      <c r="L136" s="117">
        <v>0</v>
      </c>
      <c r="M136" s="117">
        <v>0</v>
      </c>
      <c r="N136" s="117">
        <v>0</v>
      </c>
      <c r="O136" s="94">
        <v>0</v>
      </c>
      <c r="P136" s="94">
        <v>0</v>
      </c>
      <c r="Q136" s="94">
        <v>0</v>
      </c>
      <c r="R136" s="94">
        <v>0</v>
      </c>
    </row>
    <row r="137" spans="1:18" x14ac:dyDescent="0.25">
      <c r="A137" s="104">
        <v>129</v>
      </c>
      <c r="B137" s="180"/>
      <c r="C137" s="183" t="s">
        <v>14</v>
      </c>
      <c r="D137" s="186" t="s">
        <v>7</v>
      </c>
      <c r="E137" s="94" t="s">
        <v>3</v>
      </c>
      <c r="F137" s="94">
        <f>SUM(F138:F141)</f>
        <v>1650970.9000000001</v>
      </c>
      <c r="G137" s="94">
        <f t="shared" ref="G137:R137" si="37">SUM(G138:G141)</f>
        <v>154699.09999999998</v>
      </c>
      <c r="H137" s="94">
        <f t="shared" si="37"/>
        <v>117217.20000000003</v>
      </c>
      <c r="I137" s="94">
        <f t="shared" si="37"/>
        <v>169952.5</v>
      </c>
      <c r="J137" s="94">
        <f>SUM(J138:J141)</f>
        <v>139659.69999999998</v>
      </c>
      <c r="K137" s="94">
        <f t="shared" si="37"/>
        <v>230636.5</v>
      </c>
      <c r="L137" s="117">
        <f t="shared" si="37"/>
        <v>187144.5</v>
      </c>
      <c r="M137" s="117">
        <f t="shared" si="37"/>
        <v>117698.6</v>
      </c>
      <c r="N137" s="117">
        <f t="shared" si="37"/>
        <v>117642.8</v>
      </c>
      <c r="O137" s="94">
        <f t="shared" si="37"/>
        <v>104080</v>
      </c>
      <c r="P137" s="94">
        <f t="shared" si="37"/>
        <v>104080</v>
      </c>
      <c r="Q137" s="94">
        <f t="shared" si="37"/>
        <v>104080</v>
      </c>
      <c r="R137" s="94">
        <f t="shared" si="37"/>
        <v>104080</v>
      </c>
    </row>
    <row r="138" spans="1:18" ht="16.899999999999999" customHeight="1" x14ac:dyDescent="0.25">
      <c r="A138" s="104">
        <v>130</v>
      </c>
      <c r="B138" s="181"/>
      <c r="C138" s="184"/>
      <c r="D138" s="186"/>
      <c r="E138" s="94" t="s">
        <v>4</v>
      </c>
      <c r="F138" s="94">
        <f>SUM(G138:R138)</f>
        <v>36311.199999999997</v>
      </c>
      <c r="G138" s="94">
        <f t="shared" ref="G138:R138" si="38">G133+G58+G78+G83+G93+G98+G103+G108+G113+G123+G68</f>
        <v>17124.599999999999</v>
      </c>
      <c r="H138" s="94">
        <f t="shared" si="38"/>
        <v>3293.8</v>
      </c>
      <c r="I138" s="94">
        <f t="shared" si="38"/>
        <v>4020.1</v>
      </c>
      <c r="J138" s="94">
        <f t="shared" si="38"/>
        <v>4080.8</v>
      </c>
      <c r="K138" s="94">
        <f t="shared" si="38"/>
        <v>4006.7</v>
      </c>
      <c r="L138" s="117">
        <f t="shared" si="38"/>
        <v>3785.2</v>
      </c>
      <c r="M138" s="117">
        <f t="shared" si="38"/>
        <v>0</v>
      </c>
      <c r="N138" s="117">
        <f t="shared" si="38"/>
        <v>0</v>
      </c>
      <c r="O138" s="94">
        <f t="shared" si="38"/>
        <v>0</v>
      </c>
      <c r="P138" s="94">
        <f t="shared" si="38"/>
        <v>0</v>
      </c>
      <c r="Q138" s="94">
        <f t="shared" si="38"/>
        <v>0</v>
      </c>
      <c r="R138" s="94">
        <f t="shared" si="38"/>
        <v>0</v>
      </c>
    </row>
    <row r="139" spans="1:18" ht="18" customHeight="1" x14ac:dyDescent="0.25">
      <c r="A139" s="104">
        <v>131</v>
      </c>
      <c r="B139" s="181"/>
      <c r="C139" s="184"/>
      <c r="D139" s="186"/>
      <c r="E139" s="94" t="s">
        <v>5</v>
      </c>
      <c r="F139" s="94">
        <f>SUM(G139:R139)</f>
        <v>146919.1</v>
      </c>
      <c r="G139" s="94">
        <f t="shared" ref="G139:R139" si="39">G134+G59+G79+G84+G94+G99+G104+G109+G114+G124+G69</f>
        <v>37763.299999999996</v>
      </c>
      <c r="H139" s="94">
        <f t="shared" si="39"/>
        <v>10186.800000000001</v>
      </c>
      <c r="I139" s="94">
        <f t="shared" si="39"/>
        <v>44623.5</v>
      </c>
      <c r="J139" s="94">
        <f t="shared" si="39"/>
        <v>26049.199999999997</v>
      </c>
      <c r="K139" s="94">
        <f t="shared" si="39"/>
        <v>17214.000000000004</v>
      </c>
      <c r="L139" s="117">
        <f t="shared" si="39"/>
        <v>7740.9</v>
      </c>
      <c r="M139" s="117">
        <f t="shared" si="39"/>
        <v>1698.6</v>
      </c>
      <c r="N139" s="117">
        <f t="shared" si="39"/>
        <v>1642.8000000000002</v>
      </c>
      <c r="O139" s="94">
        <f t="shared" si="39"/>
        <v>0</v>
      </c>
      <c r="P139" s="94">
        <f t="shared" si="39"/>
        <v>0</v>
      </c>
      <c r="Q139" s="94">
        <f t="shared" si="39"/>
        <v>0</v>
      </c>
      <c r="R139" s="94">
        <f t="shared" si="39"/>
        <v>0</v>
      </c>
    </row>
    <row r="140" spans="1:18" ht="15.6" customHeight="1" x14ac:dyDescent="0.25">
      <c r="A140" s="104">
        <v>132</v>
      </c>
      <c r="B140" s="181"/>
      <c r="C140" s="184"/>
      <c r="D140" s="186"/>
      <c r="E140" s="94" t="s">
        <v>6</v>
      </c>
      <c r="F140" s="94">
        <f>SUM(G140:R140)</f>
        <v>1467740.6</v>
      </c>
      <c r="G140" s="94">
        <f t="shared" ref="G140:I141" si="40">G135+G60+G80+G85+G95+G100+G105+G110+G115+G125+G70</f>
        <v>99811.199999999997</v>
      </c>
      <c r="H140" s="94">
        <f t="shared" si="40"/>
        <v>103736.60000000002</v>
      </c>
      <c r="I140" s="94">
        <f t="shared" si="40"/>
        <v>121308.9</v>
      </c>
      <c r="J140" s="94">
        <f>J135+J60+J65+J80+J85+J95+J100+J105+J110+J115+J125+J70</f>
        <v>109529.7</v>
      </c>
      <c r="K140" s="94">
        <f>K135+K60+K80+K85+K95+K100+K105+K110+K115+K125+K70</f>
        <v>209415.8</v>
      </c>
      <c r="L140" s="117">
        <f>L135+L60+L80+L85+L95+L100+L105+L110+L115+L125+L70+L120</f>
        <v>175618.4</v>
      </c>
      <c r="M140" s="117">
        <f t="shared" ref="M140:R141" si="41">M135+M60+M80+M85+M95+M100+M105+M110+M115+M125+M70</f>
        <v>116000</v>
      </c>
      <c r="N140" s="117">
        <f t="shared" si="41"/>
        <v>116000</v>
      </c>
      <c r="O140" s="94">
        <f t="shared" si="41"/>
        <v>104080</v>
      </c>
      <c r="P140" s="94">
        <f t="shared" si="41"/>
        <v>104080</v>
      </c>
      <c r="Q140" s="94">
        <f t="shared" si="41"/>
        <v>104080</v>
      </c>
      <c r="R140" s="94">
        <f t="shared" si="41"/>
        <v>104080</v>
      </c>
    </row>
    <row r="141" spans="1:18" ht="29.45" customHeight="1" x14ac:dyDescent="0.25">
      <c r="A141" s="104">
        <v>133</v>
      </c>
      <c r="B141" s="182"/>
      <c r="C141" s="185"/>
      <c r="D141" s="186"/>
      <c r="E141" s="94" t="s">
        <v>55</v>
      </c>
      <c r="F141" s="94">
        <f>SUM(G141:R141)</f>
        <v>0</v>
      </c>
      <c r="G141" s="94">
        <f t="shared" si="40"/>
        <v>0</v>
      </c>
      <c r="H141" s="94">
        <f t="shared" si="40"/>
        <v>0</v>
      </c>
      <c r="I141" s="94">
        <f t="shared" si="40"/>
        <v>0</v>
      </c>
      <c r="J141" s="94">
        <f>J136+J61+J81+J86+J96+J101+J106+J111+J116+J126+J71</f>
        <v>0</v>
      </c>
      <c r="K141" s="94">
        <f>K136+K61+K81+K86+K96+K101+K106+K111+K116+K126+K71</f>
        <v>0</v>
      </c>
      <c r="L141" s="117">
        <f>L136+L61+L81+L86+L96+L101+L106+L111+L116+L126+L71</f>
        <v>0</v>
      </c>
      <c r="M141" s="117">
        <f t="shared" si="41"/>
        <v>0</v>
      </c>
      <c r="N141" s="117">
        <f t="shared" si="41"/>
        <v>0</v>
      </c>
      <c r="O141" s="94">
        <f t="shared" si="41"/>
        <v>0</v>
      </c>
      <c r="P141" s="94">
        <f t="shared" si="41"/>
        <v>0</v>
      </c>
      <c r="Q141" s="94">
        <f t="shared" si="41"/>
        <v>0</v>
      </c>
      <c r="R141" s="94">
        <f t="shared" si="41"/>
        <v>0</v>
      </c>
    </row>
    <row r="142" spans="1:18" x14ac:dyDescent="0.25">
      <c r="A142" s="104">
        <v>134</v>
      </c>
      <c r="B142" s="186"/>
      <c r="C142" s="187" t="s">
        <v>64</v>
      </c>
      <c r="D142" s="180" t="s">
        <v>7</v>
      </c>
      <c r="E142" s="94" t="s">
        <v>3</v>
      </c>
      <c r="F142" s="94">
        <f>SUM(F143:F146)</f>
        <v>3938964.6</v>
      </c>
      <c r="G142" s="94">
        <f t="shared" ref="G142:R142" si="42">SUM(G143:G146)</f>
        <v>365649.7</v>
      </c>
      <c r="H142" s="94">
        <f t="shared" si="42"/>
        <v>258503.1</v>
      </c>
      <c r="I142" s="94">
        <f t="shared" si="42"/>
        <v>355436</v>
      </c>
      <c r="J142" s="94">
        <f t="shared" si="42"/>
        <v>326572.79999999999</v>
      </c>
      <c r="K142" s="94">
        <f>SUM(K143:K146)</f>
        <v>453192.5</v>
      </c>
      <c r="L142" s="117">
        <f>SUM(L143:L146)</f>
        <v>483585.69999999995</v>
      </c>
      <c r="M142" s="117">
        <f t="shared" si="42"/>
        <v>340342</v>
      </c>
      <c r="N142" s="117">
        <f t="shared" si="42"/>
        <v>281642.8</v>
      </c>
      <c r="O142" s="94">
        <f t="shared" si="42"/>
        <v>268510</v>
      </c>
      <c r="P142" s="94">
        <f t="shared" si="42"/>
        <v>268510</v>
      </c>
      <c r="Q142" s="94">
        <f t="shared" si="42"/>
        <v>268510</v>
      </c>
      <c r="R142" s="94">
        <f t="shared" si="42"/>
        <v>268510</v>
      </c>
    </row>
    <row r="143" spans="1:18" ht="18.75" customHeight="1" x14ac:dyDescent="0.25">
      <c r="A143" s="104">
        <v>135</v>
      </c>
      <c r="B143" s="186"/>
      <c r="C143" s="188"/>
      <c r="D143" s="181"/>
      <c r="E143" s="94" t="s">
        <v>4</v>
      </c>
      <c r="F143" s="94">
        <f>SUM(G143:R143)</f>
        <v>36311.199999999997</v>
      </c>
      <c r="G143" s="94">
        <f t="shared" ref="G143:R143" si="43">G41+G52+G138</f>
        <v>17124.599999999999</v>
      </c>
      <c r="H143" s="94">
        <f t="shared" si="43"/>
        <v>3293.8</v>
      </c>
      <c r="I143" s="94">
        <f t="shared" si="43"/>
        <v>4020.1</v>
      </c>
      <c r="J143" s="94">
        <f t="shared" si="43"/>
        <v>4080.8</v>
      </c>
      <c r="K143" s="94">
        <f t="shared" si="43"/>
        <v>4006.7</v>
      </c>
      <c r="L143" s="117">
        <f t="shared" si="43"/>
        <v>3785.2</v>
      </c>
      <c r="M143" s="117">
        <f t="shared" si="43"/>
        <v>0</v>
      </c>
      <c r="N143" s="117">
        <f t="shared" si="43"/>
        <v>0</v>
      </c>
      <c r="O143" s="94">
        <f t="shared" si="43"/>
        <v>0</v>
      </c>
      <c r="P143" s="94">
        <f t="shared" si="43"/>
        <v>0</v>
      </c>
      <c r="Q143" s="94">
        <f t="shared" si="43"/>
        <v>0</v>
      </c>
      <c r="R143" s="94">
        <f t="shared" si="43"/>
        <v>0</v>
      </c>
    </row>
    <row r="144" spans="1:18" ht="20.25" customHeight="1" x14ac:dyDescent="0.25">
      <c r="A144" s="104">
        <v>136</v>
      </c>
      <c r="B144" s="186"/>
      <c r="C144" s="188"/>
      <c r="D144" s="181"/>
      <c r="E144" s="94" t="s">
        <v>5</v>
      </c>
      <c r="F144" s="94">
        <f>SUM(G144:R144)</f>
        <v>383041.19999999995</v>
      </c>
      <c r="G144" s="94">
        <f t="shared" ref="G144:R144" si="44">G42+G53+G139</f>
        <v>129956.69999999998</v>
      </c>
      <c r="H144" s="94">
        <f t="shared" si="44"/>
        <v>17191.800000000003</v>
      </c>
      <c r="I144" s="94">
        <f t="shared" si="44"/>
        <v>76649.100000000006</v>
      </c>
      <c r="J144" s="94">
        <f t="shared" si="44"/>
        <v>26049.199999999997</v>
      </c>
      <c r="K144" s="94">
        <f t="shared" si="44"/>
        <v>17214.000000000004</v>
      </c>
      <c r="L144" s="117">
        <f t="shared" si="44"/>
        <v>83317.299999999988</v>
      </c>
      <c r="M144" s="117">
        <f t="shared" si="44"/>
        <v>31020.3</v>
      </c>
      <c r="N144" s="117">
        <f t="shared" si="44"/>
        <v>1642.8000000000002</v>
      </c>
      <c r="O144" s="94">
        <f t="shared" si="44"/>
        <v>0</v>
      </c>
      <c r="P144" s="94">
        <f t="shared" si="44"/>
        <v>0</v>
      </c>
      <c r="Q144" s="94">
        <f t="shared" si="44"/>
        <v>0</v>
      </c>
      <c r="R144" s="94">
        <f t="shared" si="44"/>
        <v>0</v>
      </c>
    </row>
    <row r="145" spans="1:18" ht="16.5" customHeight="1" x14ac:dyDescent="0.25">
      <c r="A145" s="104">
        <v>137</v>
      </c>
      <c r="B145" s="186"/>
      <c r="C145" s="188"/>
      <c r="D145" s="181"/>
      <c r="E145" s="94" t="s">
        <v>6</v>
      </c>
      <c r="F145" s="94">
        <f>SUM(G145:R145)</f>
        <v>3519612.2</v>
      </c>
      <c r="G145" s="94">
        <f t="shared" ref="G145:R145" si="45">G43+G54+G140</f>
        <v>218568.40000000002</v>
      </c>
      <c r="H145" s="94">
        <f t="shared" si="45"/>
        <v>238017.5</v>
      </c>
      <c r="I145" s="94">
        <f t="shared" si="45"/>
        <v>274766.8</v>
      </c>
      <c r="J145" s="94">
        <f t="shared" si="45"/>
        <v>296442.8</v>
      </c>
      <c r="K145" s="94">
        <f t="shared" si="45"/>
        <v>431971.8</v>
      </c>
      <c r="L145" s="117">
        <f t="shared" si="45"/>
        <v>396483.19999999995</v>
      </c>
      <c r="M145" s="117">
        <f t="shared" si="45"/>
        <v>309321.7</v>
      </c>
      <c r="N145" s="117">
        <f t="shared" si="45"/>
        <v>280000</v>
      </c>
      <c r="O145" s="94">
        <f t="shared" si="45"/>
        <v>268510</v>
      </c>
      <c r="P145" s="94">
        <f t="shared" si="45"/>
        <v>268510</v>
      </c>
      <c r="Q145" s="94">
        <f t="shared" si="45"/>
        <v>268510</v>
      </c>
      <c r="R145" s="94">
        <f t="shared" si="45"/>
        <v>268510</v>
      </c>
    </row>
    <row r="146" spans="1:18" ht="32.25" customHeight="1" x14ac:dyDescent="0.25">
      <c r="A146" s="104">
        <v>138</v>
      </c>
      <c r="B146" s="186"/>
      <c r="C146" s="189"/>
      <c r="D146" s="182"/>
      <c r="E146" s="94" t="s">
        <v>55</v>
      </c>
      <c r="F146" s="94">
        <f>SUM(G146:R146)</f>
        <v>0</v>
      </c>
      <c r="G146" s="94">
        <f t="shared" ref="G146:R146" si="46">G44+G55+G141</f>
        <v>0</v>
      </c>
      <c r="H146" s="94">
        <f t="shared" si="46"/>
        <v>0</v>
      </c>
      <c r="I146" s="94">
        <f t="shared" si="46"/>
        <v>0</v>
      </c>
      <c r="J146" s="94">
        <f t="shared" si="46"/>
        <v>0</v>
      </c>
      <c r="K146" s="94">
        <f t="shared" si="46"/>
        <v>0</v>
      </c>
      <c r="L146" s="117">
        <f t="shared" si="46"/>
        <v>0</v>
      </c>
      <c r="M146" s="117">
        <f t="shared" si="46"/>
        <v>0</v>
      </c>
      <c r="N146" s="117">
        <f t="shared" si="46"/>
        <v>0</v>
      </c>
      <c r="O146" s="94">
        <f t="shared" si="46"/>
        <v>0</v>
      </c>
      <c r="P146" s="94">
        <f t="shared" si="46"/>
        <v>0</v>
      </c>
      <c r="Q146" s="94">
        <f t="shared" si="46"/>
        <v>0</v>
      </c>
      <c r="R146" s="94">
        <f t="shared" si="46"/>
        <v>0</v>
      </c>
    </row>
    <row r="147" spans="1:18" ht="13.9" customHeight="1" x14ac:dyDescent="0.25">
      <c r="A147" s="104">
        <v>139</v>
      </c>
      <c r="B147" s="190" t="s">
        <v>8</v>
      </c>
      <c r="C147" s="191"/>
      <c r="D147" s="191"/>
      <c r="E147" s="191"/>
      <c r="F147" s="191"/>
      <c r="G147" s="191"/>
      <c r="H147" s="191"/>
      <c r="I147" s="191"/>
      <c r="J147" s="191"/>
      <c r="K147" s="191"/>
      <c r="L147" s="191"/>
      <c r="M147" s="191"/>
      <c r="N147" s="191"/>
      <c r="O147" s="191"/>
      <c r="P147" s="191"/>
      <c r="Q147" s="191"/>
      <c r="R147" s="192"/>
    </row>
    <row r="148" spans="1:18" x14ac:dyDescent="0.25">
      <c r="A148" s="104">
        <v>140</v>
      </c>
      <c r="B148" s="180"/>
      <c r="C148" s="183" t="s">
        <v>9</v>
      </c>
      <c r="D148" s="180" t="s">
        <v>7</v>
      </c>
      <c r="E148" s="94" t="s">
        <v>3</v>
      </c>
      <c r="F148" s="94">
        <f>SUM(F149:F152)</f>
        <v>81139.3</v>
      </c>
      <c r="G148" s="94">
        <f t="shared" ref="G148:R148" si="47">SUM(G149:G152)</f>
        <v>29404.799999999999</v>
      </c>
      <c r="H148" s="94">
        <f t="shared" si="47"/>
        <v>2100</v>
      </c>
      <c r="I148" s="94">
        <f t="shared" si="47"/>
        <v>27012.5</v>
      </c>
      <c r="J148" s="94">
        <f t="shared" si="47"/>
        <v>321.3</v>
      </c>
      <c r="K148" s="94">
        <f t="shared" si="47"/>
        <v>11100</v>
      </c>
      <c r="L148" s="117">
        <f t="shared" si="47"/>
        <v>11200.7</v>
      </c>
      <c r="M148" s="117">
        <f t="shared" si="47"/>
        <v>0</v>
      </c>
      <c r="N148" s="117">
        <f t="shared" si="47"/>
        <v>0</v>
      </c>
      <c r="O148" s="94">
        <f t="shared" si="47"/>
        <v>0</v>
      </c>
      <c r="P148" s="94">
        <f t="shared" si="47"/>
        <v>0</v>
      </c>
      <c r="Q148" s="94">
        <f t="shared" si="47"/>
        <v>0</v>
      </c>
      <c r="R148" s="94">
        <f t="shared" si="47"/>
        <v>0</v>
      </c>
    </row>
    <row r="149" spans="1:18" ht="17.25" customHeight="1" x14ac:dyDescent="0.25">
      <c r="A149" s="104">
        <v>141</v>
      </c>
      <c r="B149" s="181"/>
      <c r="C149" s="184"/>
      <c r="D149" s="181"/>
      <c r="E149" s="94" t="s">
        <v>4</v>
      </c>
      <c r="F149" s="94">
        <f>SUM(G149:R149)</f>
        <v>0</v>
      </c>
      <c r="G149" s="94">
        <v>0</v>
      </c>
      <c r="H149" s="94">
        <v>0</v>
      </c>
      <c r="I149" s="94">
        <v>0</v>
      </c>
      <c r="J149" s="94">
        <v>0</v>
      </c>
      <c r="K149" s="94">
        <v>0</v>
      </c>
      <c r="L149" s="117">
        <v>0</v>
      </c>
      <c r="M149" s="117">
        <v>0</v>
      </c>
      <c r="N149" s="117">
        <v>0</v>
      </c>
      <c r="O149" s="94">
        <v>0</v>
      </c>
      <c r="P149" s="94">
        <v>0</v>
      </c>
      <c r="Q149" s="94">
        <v>0</v>
      </c>
      <c r="R149" s="94">
        <v>0</v>
      </c>
    </row>
    <row r="150" spans="1:18" ht="31.5" customHeight="1" x14ac:dyDescent="0.25">
      <c r="A150" s="104">
        <v>142</v>
      </c>
      <c r="B150" s="181"/>
      <c r="C150" s="184"/>
      <c r="D150" s="181"/>
      <c r="E150" s="94" t="s">
        <v>5</v>
      </c>
      <c r="F150" s="94">
        <f>SUM(G150:R150)</f>
        <v>52609.2</v>
      </c>
      <c r="G150" s="94">
        <f>26947.6</f>
        <v>26947.599999999999</v>
      </c>
      <c r="H150" s="94">
        <v>0</v>
      </c>
      <c r="I150" s="94">
        <v>25661.599999999999</v>
      </c>
      <c r="J150" s="94">
        <v>0</v>
      </c>
      <c r="K150" s="94">
        <v>0</v>
      </c>
      <c r="L150" s="117">
        <v>0</v>
      </c>
      <c r="M150" s="117">
        <v>0</v>
      </c>
      <c r="N150" s="117">
        <v>0</v>
      </c>
      <c r="O150" s="94">
        <v>0</v>
      </c>
      <c r="P150" s="94">
        <v>0</v>
      </c>
      <c r="Q150" s="94">
        <v>0</v>
      </c>
      <c r="R150" s="94">
        <v>0</v>
      </c>
    </row>
    <row r="151" spans="1:18" ht="15.75" customHeight="1" x14ac:dyDescent="0.25">
      <c r="A151" s="104">
        <v>143</v>
      </c>
      <c r="B151" s="181"/>
      <c r="C151" s="184"/>
      <c r="D151" s="181"/>
      <c r="E151" s="94" t="s">
        <v>6</v>
      </c>
      <c r="F151" s="94">
        <f>SUM(G151:R151)</f>
        <v>28530.100000000002</v>
      </c>
      <c r="G151" s="94">
        <f>1418.3+263.9+775</f>
        <v>2457.1999999999998</v>
      </c>
      <c r="H151" s="94">
        <v>2100</v>
      </c>
      <c r="I151" s="94">
        <v>1350.9</v>
      </c>
      <c r="J151" s="94">
        <v>321.3</v>
      </c>
      <c r="K151" s="94">
        <v>11100</v>
      </c>
      <c r="L151" s="117">
        <f>1200.7+8000+2000</f>
        <v>11200.7</v>
      </c>
      <c r="M151" s="117">
        <v>0</v>
      </c>
      <c r="N151" s="117">
        <v>0</v>
      </c>
      <c r="O151" s="94">
        <v>0</v>
      </c>
      <c r="P151" s="94">
        <v>0</v>
      </c>
      <c r="Q151" s="94">
        <v>0</v>
      </c>
      <c r="R151" s="94">
        <v>0</v>
      </c>
    </row>
    <row r="152" spans="1:18" ht="31.5" customHeight="1" x14ac:dyDescent="0.25">
      <c r="A152" s="104">
        <v>144</v>
      </c>
      <c r="B152" s="181"/>
      <c r="C152" s="185"/>
      <c r="D152" s="181"/>
      <c r="E152" s="94" t="s">
        <v>55</v>
      </c>
      <c r="F152" s="94">
        <f>SUM(G152:R152)</f>
        <v>0</v>
      </c>
      <c r="G152" s="94">
        <v>0</v>
      </c>
      <c r="H152" s="94">
        <v>0</v>
      </c>
      <c r="I152" s="94">
        <v>0</v>
      </c>
      <c r="J152" s="94">
        <v>0</v>
      </c>
      <c r="K152" s="94">
        <v>0</v>
      </c>
      <c r="L152" s="117">
        <v>0</v>
      </c>
      <c r="M152" s="117">
        <v>0</v>
      </c>
      <c r="N152" s="117">
        <v>0</v>
      </c>
      <c r="O152" s="94">
        <v>0</v>
      </c>
      <c r="P152" s="94">
        <v>0</v>
      </c>
      <c r="Q152" s="94">
        <v>0</v>
      </c>
      <c r="R152" s="94">
        <v>0</v>
      </c>
    </row>
    <row r="153" spans="1:18" ht="16.5" customHeight="1" x14ac:dyDescent="0.25">
      <c r="A153" s="104">
        <v>145</v>
      </c>
      <c r="B153" s="180"/>
      <c r="C153" s="183" t="s">
        <v>16</v>
      </c>
      <c r="D153" s="180" t="s">
        <v>7</v>
      </c>
      <c r="E153" s="94" t="s">
        <v>3</v>
      </c>
      <c r="F153" s="94">
        <f>SUM(F154:F157)</f>
        <v>3857825.3</v>
      </c>
      <c r="G153" s="94">
        <f>SUM(G154:G157)</f>
        <v>336244.9</v>
      </c>
      <c r="H153" s="94">
        <f t="shared" ref="H153:R153" si="48">SUM(H154:H157)</f>
        <v>256403.1</v>
      </c>
      <c r="I153" s="94">
        <f t="shared" si="48"/>
        <v>328423.5</v>
      </c>
      <c r="J153" s="94">
        <f t="shared" si="48"/>
        <v>326251.5</v>
      </c>
      <c r="K153" s="94">
        <f t="shared" si="48"/>
        <v>442092.5</v>
      </c>
      <c r="L153" s="117">
        <f t="shared" si="48"/>
        <v>472384.99999999994</v>
      </c>
      <c r="M153" s="117">
        <f t="shared" si="48"/>
        <v>340342</v>
      </c>
      <c r="N153" s="117">
        <f t="shared" si="48"/>
        <v>281642.8</v>
      </c>
      <c r="O153" s="94">
        <f t="shared" si="48"/>
        <v>268510</v>
      </c>
      <c r="P153" s="94">
        <f t="shared" si="48"/>
        <v>268510</v>
      </c>
      <c r="Q153" s="94">
        <f t="shared" si="48"/>
        <v>268510</v>
      </c>
      <c r="R153" s="94">
        <f t="shared" si="48"/>
        <v>268510</v>
      </c>
    </row>
    <row r="154" spans="1:18" ht="16.5" customHeight="1" x14ac:dyDescent="0.25">
      <c r="A154" s="104">
        <v>146</v>
      </c>
      <c r="B154" s="181"/>
      <c r="C154" s="184"/>
      <c r="D154" s="181"/>
      <c r="E154" s="94" t="s">
        <v>4</v>
      </c>
      <c r="F154" s="94">
        <f>SUM(G154:R154)</f>
        <v>36311.199999999997</v>
      </c>
      <c r="G154" s="94">
        <f>G143-G149</f>
        <v>17124.599999999999</v>
      </c>
      <c r="H154" s="94">
        <f t="shared" ref="H154:R157" si="49">H143-H149</f>
        <v>3293.8</v>
      </c>
      <c r="I154" s="94">
        <f t="shared" si="49"/>
        <v>4020.1</v>
      </c>
      <c r="J154" s="94">
        <f t="shared" si="49"/>
        <v>4080.8</v>
      </c>
      <c r="K154" s="94">
        <f t="shared" si="49"/>
        <v>4006.7</v>
      </c>
      <c r="L154" s="117">
        <f t="shared" si="49"/>
        <v>3785.2</v>
      </c>
      <c r="M154" s="117">
        <f t="shared" si="49"/>
        <v>0</v>
      </c>
      <c r="N154" s="117">
        <f t="shared" si="49"/>
        <v>0</v>
      </c>
      <c r="O154" s="94">
        <f t="shared" si="49"/>
        <v>0</v>
      </c>
      <c r="P154" s="94">
        <f t="shared" si="49"/>
        <v>0</v>
      </c>
      <c r="Q154" s="94">
        <f t="shared" si="49"/>
        <v>0</v>
      </c>
      <c r="R154" s="94">
        <f t="shared" si="49"/>
        <v>0</v>
      </c>
    </row>
    <row r="155" spans="1:18" ht="36" customHeight="1" x14ac:dyDescent="0.25">
      <c r="A155" s="104">
        <v>147</v>
      </c>
      <c r="B155" s="181"/>
      <c r="C155" s="184"/>
      <c r="D155" s="181"/>
      <c r="E155" s="94" t="s">
        <v>5</v>
      </c>
      <c r="F155" s="94">
        <f>SUM(G155:R155)</f>
        <v>330431.99999999994</v>
      </c>
      <c r="G155" s="94">
        <f t="shared" ref="G155:J157" si="50">G144-G150</f>
        <v>103009.09999999998</v>
      </c>
      <c r="H155" s="94">
        <f t="shared" si="49"/>
        <v>17191.800000000003</v>
      </c>
      <c r="I155" s="94">
        <f>I144-I150</f>
        <v>50987.500000000007</v>
      </c>
      <c r="J155" s="94">
        <f t="shared" si="50"/>
        <v>26049.199999999997</v>
      </c>
      <c r="K155" s="94">
        <f t="shared" si="49"/>
        <v>17214.000000000004</v>
      </c>
      <c r="L155" s="117">
        <f t="shared" si="49"/>
        <v>83317.299999999988</v>
      </c>
      <c r="M155" s="117">
        <f t="shared" si="49"/>
        <v>31020.3</v>
      </c>
      <c r="N155" s="117">
        <f t="shared" si="49"/>
        <v>1642.8000000000002</v>
      </c>
      <c r="O155" s="94">
        <f t="shared" si="49"/>
        <v>0</v>
      </c>
      <c r="P155" s="94">
        <f t="shared" si="49"/>
        <v>0</v>
      </c>
      <c r="Q155" s="94">
        <f t="shared" si="49"/>
        <v>0</v>
      </c>
      <c r="R155" s="94">
        <f t="shared" si="49"/>
        <v>0</v>
      </c>
    </row>
    <row r="156" spans="1:18" ht="16.5" customHeight="1" x14ac:dyDescent="0.25">
      <c r="A156" s="104">
        <v>148</v>
      </c>
      <c r="B156" s="181"/>
      <c r="C156" s="184"/>
      <c r="D156" s="181"/>
      <c r="E156" s="94" t="s">
        <v>6</v>
      </c>
      <c r="F156" s="94">
        <f>SUM(G156:R156)</f>
        <v>3491082.1</v>
      </c>
      <c r="G156" s="94">
        <f t="shared" si="50"/>
        <v>216111.2</v>
      </c>
      <c r="H156" s="94">
        <f t="shared" si="49"/>
        <v>235917.5</v>
      </c>
      <c r="I156" s="94">
        <f t="shared" si="50"/>
        <v>273415.89999999997</v>
      </c>
      <c r="J156" s="94">
        <f t="shared" si="50"/>
        <v>296121.5</v>
      </c>
      <c r="K156" s="94">
        <f t="shared" si="49"/>
        <v>420871.8</v>
      </c>
      <c r="L156" s="117">
        <f>L145-L151</f>
        <v>385282.49999999994</v>
      </c>
      <c r="M156" s="117">
        <f t="shared" si="49"/>
        <v>309321.7</v>
      </c>
      <c r="N156" s="117">
        <f t="shared" si="49"/>
        <v>280000</v>
      </c>
      <c r="O156" s="94">
        <f t="shared" si="49"/>
        <v>268510</v>
      </c>
      <c r="P156" s="94">
        <f t="shared" si="49"/>
        <v>268510</v>
      </c>
      <c r="Q156" s="94">
        <f t="shared" si="49"/>
        <v>268510</v>
      </c>
      <c r="R156" s="94">
        <f t="shared" si="49"/>
        <v>268510</v>
      </c>
    </row>
    <row r="157" spans="1:18" ht="30" customHeight="1" x14ac:dyDescent="0.25">
      <c r="A157" s="104">
        <v>149</v>
      </c>
      <c r="B157" s="182"/>
      <c r="C157" s="185"/>
      <c r="D157" s="182"/>
      <c r="E157" s="94" t="s">
        <v>55</v>
      </c>
      <c r="F157" s="94">
        <f>SUM(G157:R157)</f>
        <v>0</v>
      </c>
      <c r="G157" s="94">
        <f t="shared" si="50"/>
        <v>0</v>
      </c>
      <c r="H157" s="94">
        <f t="shared" si="49"/>
        <v>0</v>
      </c>
      <c r="I157" s="94">
        <f t="shared" si="50"/>
        <v>0</v>
      </c>
      <c r="J157" s="94">
        <f t="shared" si="50"/>
        <v>0</v>
      </c>
      <c r="K157" s="94">
        <f t="shared" si="49"/>
        <v>0</v>
      </c>
      <c r="L157" s="117">
        <f t="shared" si="49"/>
        <v>0</v>
      </c>
      <c r="M157" s="117">
        <f t="shared" si="49"/>
        <v>0</v>
      </c>
      <c r="N157" s="117">
        <f t="shared" si="49"/>
        <v>0</v>
      </c>
      <c r="O157" s="94">
        <f t="shared" si="49"/>
        <v>0</v>
      </c>
      <c r="P157" s="94">
        <f t="shared" si="49"/>
        <v>0</v>
      </c>
      <c r="Q157" s="94">
        <f t="shared" si="49"/>
        <v>0</v>
      </c>
      <c r="R157" s="94">
        <f t="shared" si="49"/>
        <v>0</v>
      </c>
    </row>
    <row r="158" spans="1:18" ht="13.9" customHeight="1" x14ac:dyDescent="0.25">
      <c r="A158" s="104">
        <v>150</v>
      </c>
      <c r="B158" s="190" t="s">
        <v>8</v>
      </c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192"/>
    </row>
    <row r="159" spans="1:18" x14ac:dyDescent="0.25">
      <c r="A159" s="104">
        <v>151</v>
      </c>
      <c r="B159" s="213"/>
      <c r="C159" s="183" t="s">
        <v>65</v>
      </c>
      <c r="D159" s="213"/>
      <c r="E159" s="94" t="s">
        <v>3</v>
      </c>
      <c r="F159" s="94">
        <f>F132</f>
        <v>137433</v>
      </c>
      <c r="G159" s="94">
        <f t="shared" ref="G159:R163" si="51">G132</f>
        <v>54733.9</v>
      </c>
      <c r="H159" s="94">
        <f t="shared" si="51"/>
        <v>13980.8</v>
      </c>
      <c r="I159" s="94">
        <f t="shared" si="51"/>
        <v>32903.1</v>
      </c>
      <c r="J159" s="94">
        <f t="shared" si="51"/>
        <v>12310.1</v>
      </c>
      <c r="K159" s="94">
        <f t="shared" si="51"/>
        <v>12086.599999999999</v>
      </c>
      <c r="L159" s="117">
        <f>L132</f>
        <v>11418.5</v>
      </c>
      <c r="M159" s="117">
        <f t="shared" si="51"/>
        <v>0</v>
      </c>
      <c r="N159" s="117">
        <f t="shared" si="51"/>
        <v>0</v>
      </c>
      <c r="O159" s="94">
        <f t="shared" si="51"/>
        <v>0</v>
      </c>
      <c r="P159" s="94">
        <f t="shared" si="51"/>
        <v>0</v>
      </c>
      <c r="Q159" s="94">
        <f t="shared" si="51"/>
        <v>0</v>
      </c>
      <c r="R159" s="94">
        <f t="shared" si="51"/>
        <v>0</v>
      </c>
    </row>
    <row r="160" spans="1:18" x14ac:dyDescent="0.25">
      <c r="A160" s="104">
        <v>152</v>
      </c>
      <c r="B160" s="214"/>
      <c r="C160" s="184"/>
      <c r="D160" s="214"/>
      <c r="E160" s="94" t="s">
        <v>4</v>
      </c>
      <c r="F160" s="94">
        <f>F133</f>
        <v>36311.199999999997</v>
      </c>
      <c r="G160" s="94">
        <f t="shared" si="51"/>
        <v>17124.599999999999</v>
      </c>
      <c r="H160" s="94">
        <f t="shared" si="51"/>
        <v>3293.8</v>
      </c>
      <c r="I160" s="94">
        <f t="shared" si="51"/>
        <v>4020.1</v>
      </c>
      <c r="J160" s="94">
        <f t="shared" si="51"/>
        <v>4080.8</v>
      </c>
      <c r="K160" s="94">
        <f t="shared" si="51"/>
        <v>4006.7</v>
      </c>
      <c r="L160" s="117">
        <f t="shared" si="51"/>
        <v>3785.2</v>
      </c>
      <c r="M160" s="117">
        <f t="shared" si="51"/>
        <v>0</v>
      </c>
      <c r="N160" s="117">
        <f t="shared" si="51"/>
        <v>0</v>
      </c>
      <c r="O160" s="94">
        <f t="shared" si="51"/>
        <v>0</v>
      </c>
      <c r="P160" s="94">
        <f t="shared" si="51"/>
        <v>0</v>
      </c>
      <c r="Q160" s="94">
        <f t="shared" si="51"/>
        <v>0</v>
      </c>
      <c r="R160" s="94">
        <f t="shared" si="51"/>
        <v>0</v>
      </c>
    </row>
    <row r="161" spans="1:18" x14ac:dyDescent="0.25">
      <c r="A161" s="104">
        <v>153</v>
      </c>
      <c r="B161" s="214"/>
      <c r="C161" s="184"/>
      <c r="D161" s="214"/>
      <c r="E161" s="94" t="s">
        <v>5</v>
      </c>
      <c r="F161" s="94">
        <f>F134</f>
        <v>76321.100000000006</v>
      </c>
      <c r="G161" s="94">
        <f t="shared" si="51"/>
        <v>29152.7</v>
      </c>
      <c r="H161" s="94">
        <f t="shared" si="51"/>
        <v>5151.8</v>
      </c>
      <c r="I161" s="94">
        <f t="shared" si="51"/>
        <v>23446.400000000001</v>
      </c>
      <c r="J161" s="94">
        <f t="shared" si="51"/>
        <v>6382.8</v>
      </c>
      <c r="K161" s="94">
        <f t="shared" si="51"/>
        <v>6266.9</v>
      </c>
      <c r="L161" s="117">
        <f t="shared" si="51"/>
        <v>5920.5</v>
      </c>
      <c r="M161" s="117">
        <f t="shared" si="51"/>
        <v>0</v>
      </c>
      <c r="N161" s="117">
        <f t="shared" si="51"/>
        <v>0</v>
      </c>
      <c r="O161" s="94">
        <f t="shared" si="51"/>
        <v>0</v>
      </c>
      <c r="P161" s="94">
        <f t="shared" si="51"/>
        <v>0</v>
      </c>
      <c r="Q161" s="94">
        <f t="shared" si="51"/>
        <v>0</v>
      </c>
      <c r="R161" s="94">
        <f t="shared" si="51"/>
        <v>0</v>
      </c>
    </row>
    <row r="162" spans="1:18" x14ac:dyDescent="0.25">
      <c r="A162" s="104">
        <v>154</v>
      </c>
      <c r="B162" s="214"/>
      <c r="C162" s="184"/>
      <c r="D162" s="214"/>
      <c r="E162" s="94" t="s">
        <v>6</v>
      </c>
      <c r="F162" s="94">
        <f>F135</f>
        <v>24800.7</v>
      </c>
      <c r="G162" s="94">
        <f t="shared" si="51"/>
        <v>8456.6</v>
      </c>
      <c r="H162" s="94">
        <f t="shared" si="51"/>
        <v>5535.2</v>
      </c>
      <c r="I162" s="94">
        <f t="shared" si="51"/>
        <v>5436.6</v>
      </c>
      <c r="J162" s="94">
        <f t="shared" si="51"/>
        <v>1846.5</v>
      </c>
      <c r="K162" s="94">
        <f t="shared" si="51"/>
        <v>1813</v>
      </c>
      <c r="L162" s="117">
        <f t="shared" si="51"/>
        <v>1712.8</v>
      </c>
      <c r="M162" s="117">
        <f t="shared" si="51"/>
        <v>0</v>
      </c>
      <c r="N162" s="117">
        <f t="shared" si="51"/>
        <v>0</v>
      </c>
      <c r="O162" s="94">
        <f t="shared" si="51"/>
        <v>0</v>
      </c>
      <c r="P162" s="94">
        <f t="shared" si="51"/>
        <v>0</v>
      </c>
      <c r="Q162" s="94">
        <f t="shared" si="51"/>
        <v>0</v>
      </c>
      <c r="R162" s="94">
        <f t="shared" si="51"/>
        <v>0</v>
      </c>
    </row>
    <row r="163" spans="1:18" ht="30" x14ac:dyDescent="0.25">
      <c r="A163" s="104">
        <v>155</v>
      </c>
      <c r="B163" s="215"/>
      <c r="C163" s="185"/>
      <c r="D163" s="215"/>
      <c r="E163" s="94" t="s">
        <v>55</v>
      </c>
      <c r="F163" s="94">
        <f>F136</f>
        <v>0</v>
      </c>
      <c r="G163" s="94">
        <f t="shared" si="51"/>
        <v>0</v>
      </c>
      <c r="H163" s="94">
        <f t="shared" si="51"/>
        <v>0</v>
      </c>
      <c r="I163" s="94">
        <f t="shared" si="51"/>
        <v>0</v>
      </c>
      <c r="J163" s="94">
        <f t="shared" si="51"/>
        <v>0</v>
      </c>
      <c r="K163" s="94">
        <f t="shared" si="51"/>
        <v>0</v>
      </c>
      <c r="L163" s="117">
        <f t="shared" si="51"/>
        <v>0</v>
      </c>
      <c r="M163" s="117">
        <f t="shared" si="51"/>
        <v>0</v>
      </c>
      <c r="N163" s="117">
        <f t="shared" si="51"/>
        <v>0</v>
      </c>
      <c r="O163" s="94">
        <f t="shared" si="51"/>
        <v>0</v>
      </c>
      <c r="P163" s="94">
        <f t="shared" si="51"/>
        <v>0</v>
      </c>
      <c r="Q163" s="94">
        <f t="shared" si="51"/>
        <v>0</v>
      </c>
      <c r="R163" s="94">
        <f t="shared" si="51"/>
        <v>0</v>
      </c>
    </row>
    <row r="164" spans="1:18" x14ac:dyDescent="0.25">
      <c r="A164" s="104">
        <v>156</v>
      </c>
      <c r="B164" s="213"/>
      <c r="C164" s="183" t="s">
        <v>66</v>
      </c>
      <c r="D164" s="213"/>
      <c r="E164" s="94" t="s">
        <v>3</v>
      </c>
      <c r="F164" s="94">
        <f>F142-F159</f>
        <v>3801531.6</v>
      </c>
      <c r="G164" s="94">
        <f t="shared" ref="G164:R168" si="52">G142-G159</f>
        <v>310915.8</v>
      </c>
      <c r="H164" s="94">
        <f t="shared" si="52"/>
        <v>244522.30000000002</v>
      </c>
      <c r="I164" s="94">
        <f t="shared" si="52"/>
        <v>322532.90000000002</v>
      </c>
      <c r="J164" s="94">
        <f t="shared" si="52"/>
        <v>314262.7</v>
      </c>
      <c r="K164" s="94">
        <f t="shared" si="52"/>
        <v>441105.9</v>
      </c>
      <c r="L164" s="117">
        <f t="shared" si="52"/>
        <v>472167.19999999995</v>
      </c>
      <c r="M164" s="117">
        <f t="shared" si="52"/>
        <v>340342</v>
      </c>
      <c r="N164" s="117">
        <f t="shared" si="52"/>
        <v>281642.8</v>
      </c>
      <c r="O164" s="94">
        <f t="shared" si="52"/>
        <v>268510</v>
      </c>
      <c r="P164" s="94">
        <f t="shared" si="52"/>
        <v>268510</v>
      </c>
      <c r="Q164" s="94">
        <f t="shared" si="52"/>
        <v>268510</v>
      </c>
      <c r="R164" s="94">
        <f t="shared" si="52"/>
        <v>268510</v>
      </c>
    </row>
    <row r="165" spans="1:18" x14ac:dyDescent="0.25">
      <c r="A165" s="104">
        <v>157</v>
      </c>
      <c r="B165" s="214"/>
      <c r="C165" s="184"/>
      <c r="D165" s="214"/>
      <c r="E165" s="94" t="s">
        <v>4</v>
      </c>
      <c r="F165" s="94">
        <f>F143-F160</f>
        <v>0</v>
      </c>
      <c r="G165" s="94">
        <f t="shared" si="52"/>
        <v>0</v>
      </c>
      <c r="H165" s="94">
        <f t="shared" si="52"/>
        <v>0</v>
      </c>
      <c r="I165" s="94">
        <f t="shared" si="52"/>
        <v>0</v>
      </c>
      <c r="J165" s="94">
        <f t="shared" si="52"/>
        <v>0</v>
      </c>
      <c r="K165" s="94">
        <f t="shared" si="52"/>
        <v>0</v>
      </c>
      <c r="L165" s="117">
        <f t="shared" si="52"/>
        <v>0</v>
      </c>
      <c r="M165" s="117">
        <f t="shared" si="52"/>
        <v>0</v>
      </c>
      <c r="N165" s="117">
        <f t="shared" si="52"/>
        <v>0</v>
      </c>
      <c r="O165" s="94">
        <f t="shared" si="52"/>
        <v>0</v>
      </c>
      <c r="P165" s="94">
        <f t="shared" si="52"/>
        <v>0</v>
      </c>
      <c r="Q165" s="94">
        <f t="shared" si="52"/>
        <v>0</v>
      </c>
      <c r="R165" s="94">
        <f t="shared" si="52"/>
        <v>0</v>
      </c>
    </row>
    <row r="166" spans="1:18" x14ac:dyDescent="0.25">
      <c r="A166" s="104">
        <v>158</v>
      </c>
      <c r="B166" s="214"/>
      <c r="C166" s="184"/>
      <c r="D166" s="214"/>
      <c r="E166" s="94" t="s">
        <v>5</v>
      </c>
      <c r="F166" s="94">
        <f>F144-F161</f>
        <v>306720.09999999998</v>
      </c>
      <c r="G166" s="94">
        <f t="shared" si="52"/>
        <v>100803.99999999999</v>
      </c>
      <c r="H166" s="94">
        <f t="shared" si="52"/>
        <v>12040.000000000004</v>
      </c>
      <c r="I166" s="94">
        <f t="shared" si="52"/>
        <v>53202.700000000004</v>
      </c>
      <c r="J166" s="94">
        <f t="shared" si="52"/>
        <v>19666.399999999998</v>
      </c>
      <c r="K166" s="94">
        <f t="shared" si="52"/>
        <v>10947.100000000004</v>
      </c>
      <c r="L166" s="117">
        <f t="shared" si="52"/>
        <v>77396.799999999988</v>
      </c>
      <c r="M166" s="117">
        <f t="shared" si="52"/>
        <v>31020.3</v>
      </c>
      <c r="N166" s="117">
        <f t="shared" si="52"/>
        <v>1642.8000000000002</v>
      </c>
      <c r="O166" s="94">
        <f t="shared" si="52"/>
        <v>0</v>
      </c>
      <c r="P166" s="94">
        <f t="shared" si="52"/>
        <v>0</v>
      </c>
      <c r="Q166" s="94">
        <f t="shared" si="52"/>
        <v>0</v>
      </c>
      <c r="R166" s="94">
        <f t="shared" si="52"/>
        <v>0</v>
      </c>
    </row>
    <row r="167" spans="1:18" x14ac:dyDescent="0.25">
      <c r="A167" s="104">
        <v>159</v>
      </c>
      <c r="B167" s="214"/>
      <c r="C167" s="184"/>
      <c r="D167" s="214"/>
      <c r="E167" s="94" t="s">
        <v>6</v>
      </c>
      <c r="F167" s="94">
        <f>F145-F162</f>
        <v>3494811.5</v>
      </c>
      <c r="G167" s="94">
        <f t="shared" si="52"/>
        <v>210111.80000000002</v>
      </c>
      <c r="H167" s="94">
        <f t="shared" si="52"/>
        <v>232482.3</v>
      </c>
      <c r="I167" s="94">
        <f t="shared" si="52"/>
        <v>269330.2</v>
      </c>
      <c r="J167" s="94">
        <f t="shared" si="52"/>
        <v>294596.3</v>
      </c>
      <c r="K167" s="94">
        <f t="shared" si="52"/>
        <v>430158.8</v>
      </c>
      <c r="L167" s="117">
        <f t="shared" si="52"/>
        <v>394770.39999999997</v>
      </c>
      <c r="M167" s="117">
        <f t="shared" si="52"/>
        <v>309321.7</v>
      </c>
      <c r="N167" s="117">
        <f t="shared" si="52"/>
        <v>280000</v>
      </c>
      <c r="O167" s="94">
        <f t="shared" si="52"/>
        <v>268510</v>
      </c>
      <c r="P167" s="94">
        <f t="shared" si="52"/>
        <v>268510</v>
      </c>
      <c r="Q167" s="94">
        <f t="shared" si="52"/>
        <v>268510</v>
      </c>
      <c r="R167" s="94">
        <f t="shared" si="52"/>
        <v>268510</v>
      </c>
    </row>
    <row r="168" spans="1:18" ht="30" x14ac:dyDescent="0.25">
      <c r="A168" s="104">
        <v>160</v>
      </c>
      <c r="B168" s="215"/>
      <c r="C168" s="185"/>
      <c r="D168" s="215"/>
      <c r="E168" s="94" t="s">
        <v>55</v>
      </c>
      <c r="F168" s="94">
        <f>F146-F163</f>
        <v>0</v>
      </c>
      <c r="G168" s="94">
        <f t="shared" si="52"/>
        <v>0</v>
      </c>
      <c r="H168" s="94">
        <f t="shared" si="52"/>
        <v>0</v>
      </c>
      <c r="I168" s="94">
        <f t="shared" si="52"/>
        <v>0</v>
      </c>
      <c r="J168" s="94">
        <f t="shared" si="52"/>
        <v>0</v>
      </c>
      <c r="K168" s="94">
        <f t="shared" si="52"/>
        <v>0</v>
      </c>
      <c r="L168" s="117">
        <f t="shared" si="52"/>
        <v>0</v>
      </c>
      <c r="M168" s="117">
        <f t="shared" si="52"/>
        <v>0</v>
      </c>
      <c r="N168" s="117">
        <f t="shared" si="52"/>
        <v>0</v>
      </c>
      <c r="O168" s="94">
        <f t="shared" si="52"/>
        <v>0</v>
      </c>
      <c r="P168" s="94">
        <f t="shared" si="52"/>
        <v>0</v>
      </c>
      <c r="Q168" s="94">
        <f t="shared" si="52"/>
        <v>0</v>
      </c>
      <c r="R168" s="94">
        <f t="shared" si="52"/>
        <v>0</v>
      </c>
    </row>
    <row r="169" spans="1:18" ht="13.9" customHeight="1" x14ac:dyDescent="0.25">
      <c r="A169" s="104">
        <v>161</v>
      </c>
      <c r="B169" s="190" t="s">
        <v>8</v>
      </c>
      <c r="C169" s="191"/>
      <c r="D169" s="191"/>
      <c r="E169" s="191"/>
      <c r="F169" s="191"/>
      <c r="G169" s="191"/>
      <c r="H169" s="191"/>
      <c r="I169" s="191"/>
      <c r="J169" s="191"/>
      <c r="K169" s="191"/>
      <c r="L169" s="191"/>
      <c r="M169" s="191"/>
      <c r="N169" s="191"/>
      <c r="O169" s="191"/>
      <c r="P169" s="191"/>
      <c r="Q169" s="191"/>
      <c r="R169" s="192"/>
    </row>
    <row r="170" spans="1:18" ht="26.25" customHeight="1" x14ac:dyDescent="0.25">
      <c r="A170" s="104">
        <v>162</v>
      </c>
      <c r="B170" s="180"/>
      <c r="C170" s="183" t="s">
        <v>26</v>
      </c>
      <c r="D170" s="180" t="s">
        <v>11</v>
      </c>
      <c r="E170" s="94" t="s">
        <v>3</v>
      </c>
      <c r="F170" s="94">
        <f>SUM(F171:F174)</f>
        <v>3912295.2</v>
      </c>
      <c r="G170" s="94">
        <f t="shared" ref="G170:R170" si="53">SUM(G171:G174)</f>
        <v>359578.6</v>
      </c>
      <c r="H170" s="94">
        <f t="shared" si="53"/>
        <v>251592.70000000004</v>
      </c>
      <c r="I170" s="94">
        <f t="shared" si="53"/>
        <v>350955</v>
      </c>
      <c r="J170" s="94">
        <f t="shared" si="53"/>
        <v>325053.59999999998</v>
      </c>
      <c r="K170" s="94">
        <f t="shared" si="53"/>
        <v>451712.6</v>
      </c>
      <c r="L170" s="117">
        <f>SUM(L171:L174)</f>
        <v>480416.5</v>
      </c>
      <c r="M170" s="117">
        <f t="shared" si="53"/>
        <v>338922.7</v>
      </c>
      <c r="N170" s="117">
        <f t="shared" si="53"/>
        <v>280223.5</v>
      </c>
      <c r="O170" s="94">
        <f t="shared" si="53"/>
        <v>268460</v>
      </c>
      <c r="P170" s="94">
        <f t="shared" si="53"/>
        <v>268460</v>
      </c>
      <c r="Q170" s="94">
        <f t="shared" si="53"/>
        <v>268460</v>
      </c>
      <c r="R170" s="94">
        <f t="shared" si="53"/>
        <v>268460</v>
      </c>
    </row>
    <row r="171" spans="1:18" ht="21.75" customHeight="1" x14ac:dyDescent="0.25">
      <c r="A171" s="104">
        <v>163</v>
      </c>
      <c r="B171" s="181"/>
      <c r="C171" s="184"/>
      <c r="D171" s="181"/>
      <c r="E171" s="94" t="s">
        <v>4</v>
      </c>
      <c r="F171" s="94">
        <f>SUM(G171:R171)</f>
        <v>36311.199999999997</v>
      </c>
      <c r="G171" s="94">
        <f t="shared" ref="G171:R171" si="54">G11+G16+G21+G36+G58+G78+G93+G103+G133+G47</f>
        <v>17124.599999999999</v>
      </c>
      <c r="H171" s="94">
        <f t="shared" si="54"/>
        <v>3293.8</v>
      </c>
      <c r="I171" s="94">
        <f t="shared" si="54"/>
        <v>4020.1</v>
      </c>
      <c r="J171" s="94">
        <f t="shared" si="54"/>
        <v>4080.8</v>
      </c>
      <c r="K171" s="94">
        <f t="shared" si="54"/>
        <v>4006.7</v>
      </c>
      <c r="L171" s="117">
        <f t="shared" si="54"/>
        <v>3785.2</v>
      </c>
      <c r="M171" s="117">
        <f t="shared" si="54"/>
        <v>0</v>
      </c>
      <c r="N171" s="117">
        <f t="shared" si="54"/>
        <v>0</v>
      </c>
      <c r="O171" s="94">
        <f t="shared" si="54"/>
        <v>0</v>
      </c>
      <c r="P171" s="94">
        <f t="shared" si="54"/>
        <v>0</v>
      </c>
      <c r="Q171" s="94">
        <f t="shared" si="54"/>
        <v>0</v>
      </c>
      <c r="R171" s="94">
        <f t="shared" si="54"/>
        <v>0</v>
      </c>
    </row>
    <row r="172" spans="1:18" ht="21.75" customHeight="1" x14ac:dyDescent="0.25">
      <c r="A172" s="104">
        <v>164</v>
      </c>
      <c r="B172" s="181"/>
      <c r="C172" s="184"/>
      <c r="D172" s="181"/>
      <c r="E172" s="94" t="s">
        <v>5</v>
      </c>
      <c r="F172" s="94">
        <f>SUM(G172:R172)</f>
        <v>371179</v>
      </c>
      <c r="G172" s="94">
        <f t="shared" ref="G172:R172" si="55">G12+G17+G22+G37+G59+G79+G94+G104+G134+G48</f>
        <v>128038.39999999999</v>
      </c>
      <c r="H172" s="94">
        <f t="shared" si="55"/>
        <v>15773.400000000001</v>
      </c>
      <c r="I172" s="94">
        <f t="shared" si="55"/>
        <v>75230.5</v>
      </c>
      <c r="J172" s="94">
        <f t="shared" si="55"/>
        <v>24629.999999999996</v>
      </c>
      <c r="K172" s="94">
        <f t="shared" si="55"/>
        <v>15784.1</v>
      </c>
      <c r="L172" s="117">
        <f t="shared" si="55"/>
        <v>81898.099999999991</v>
      </c>
      <c r="M172" s="117">
        <f t="shared" si="55"/>
        <v>29601</v>
      </c>
      <c r="N172" s="117">
        <f t="shared" si="55"/>
        <v>223.5</v>
      </c>
      <c r="O172" s="94">
        <f t="shared" si="55"/>
        <v>0</v>
      </c>
      <c r="P172" s="94">
        <f t="shared" si="55"/>
        <v>0</v>
      </c>
      <c r="Q172" s="94">
        <f t="shared" si="55"/>
        <v>0</v>
      </c>
      <c r="R172" s="94">
        <f t="shared" si="55"/>
        <v>0</v>
      </c>
    </row>
    <row r="173" spans="1:18" ht="21.75" customHeight="1" x14ac:dyDescent="0.25">
      <c r="A173" s="104">
        <v>165</v>
      </c>
      <c r="B173" s="181"/>
      <c r="C173" s="184"/>
      <c r="D173" s="181"/>
      <c r="E173" s="94" t="s">
        <v>6</v>
      </c>
      <c r="F173" s="94">
        <f>SUM(G173:R173)</f>
        <v>3504805</v>
      </c>
      <c r="G173" s="94">
        <f t="shared" ref="G173:R173" si="56">G13+G18+G23+G38+G60+G80+G95+G105+G135+G49</f>
        <v>214415.6</v>
      </c>
      <c r="H173" s="94">
        <f t="shared" si="56"/>
        <v>232525.50000000003</v>
      </c>
      <c r="I173" s="94">
        <f t="shared" si="56"/>
        <v>271704.39999999997</v>
      </c>
      <c r="J173" s="94">
        <f t="shared" si="56"/>
        <v>296342.8</v>
      </c>
      <c r="K173" s="94">
        <f t="shared" si="56"/>
        <v>431921.8</v>
      </c>
      <c r="L173" s="117">
        <f t="shared" si="56"/>
        <v>394733.2</v>
      </c>
      <c r="M173" s="117">
        <f t="shared" si="56"/>
        <v>309321.7</v>
      </c>
      <c r="N173" s="117">
        <f t="shared" si="56"/>
        <v>280000</v>
      </c>
      <c r="O173" s="94">
        <f t="shared" si="56"/>
        <v>268460</v>
      </c>
      <c r="P173" s="94">
        <f t="shared" si="56"/>
        <v>268460</v>
      </c>
      <c r="Q173" s="94">
        <f t="shared" si="56"/>
        <v>268460</v>
      </c>
      <c r="R173" s="94">
        <f t="shared" si="56"/>
        <v>268460</v>
      </c>
    </row>
    <row r="174" spans="1:18" ht="30.75" customHeight="1" x14ac:dyDescent="0.25">
      <c r="A174" s="104">
        <v>166</v>
      </c>
      <c r="B174" s="182"/>
      <c r="C174" s="185"/>
      <c r="D174" s="182"/>
      <c r="E174" s="94" t="s">
        <v>55</v>
      </c>
      <c r="F174" s="94">
        <f>SUM(G174:R174)</f>
        <v>0</v>
      </c>
      <c r="G174" s="94">
        <f t="shared" ref="G174:R174" si="57">G14+G19+G24+G39+G61+G81+G96+G106+G136+G50</f>
        <v>0</v>
      </c>
      <c r="H174" s="94">
        <f t="shared" si="57"/>
        <v>0</v>
      </c>
      <c r="I174" s="94">
        <f t="shared" si="57"/>
        <v>0</v>
      </c>
      <c r="J174" s="94">
        <f t="shared" si="57"/>
        <v>0</v>
      </c>
      <c r="K174" s="94">
        <f t="shared" si="57"/>
        <v>0</v>
      </c>
      <c r="L174" s="117">
        <f t="shared" si="57"/>
        <v>0</v>
      </c>
      <c r="M174" s="117">
        <f t="shared" si="57"/>
        <v>0</v>
      </c>
      <c r="N174" s="117">
        <f t="shared" si="57"/>
        <v>0</v>
      </c>
      <c r="O174" s="94">
        <f t="shared" si="57"/>
        <v>0</v>
      </c>
      <c r="P174" s="94">
        <f t="shared" si="57"/>
        <v>0</v>
      </c>
      <c r="Q174" s="94">
        <f t="shared" si="57"/>
        <v>0</v>
      </c>
      <c r="R174" s="94">
        <f t="shared" si="57"/>
        <v>0</v>
      </c>
    </row>
    <row r="175" spans="1:18" ht="23.25" customHeight="1" x14ac:dyDescent="0.25">
      <c r="A175" s="104">
        <v>172</v>
      </c>
      <c r="B175" s="180"/>
      <c r="C175" s="183" t="s">
        <v>27</v>
      </c>
      <c r="D175" s="180" t="s">
        <v>12</v>
      </c>
      <c r="E175" s="94" t="s">
        <v>3</v>
      </c>
      <c r="F175" s="94">
        <f>SUM(F176:F179)</f>
        <v>12807.199999999999</v>
      </c>
      <c r="G175" s="94">
        <f t="shared" ref="G175:R175" si="58">SUM(G176:G179)</f>
        <v>4152.8</v>
      </c>
      <c r="H175" s="94">
        <f t="shared" si="58"/>
        <v>4992</v>
      </c>
      <c r="I175" s="94">
        <f t="shared" si="58"/>
        <v>3062.4</v>
      </c>
      <c r="J175" s="94">
        <f t="shared" si="58"/>
        <v>100</v>
      </c>
      <c r="K175" s="94">
        <f t="shared" si="58"/>
        <v>50</v>
      </c>
      <c r="L175" s="117">
        <f t="shared" si="58"/>
        <v>250</v>
      </c>
      <c r="M175" s="117">
        <f t="shared" si="58"/>
        <v>0</v>
      </c>
      <c r="N175" s="117">
        <f t="shared" si="58"/>
        <v>0</v>
      </c>
      <c r="O175" s="94">
        <f t="shared" si="58"/>
        <v>50</v>
      </c>
      <c r="P175" s="94">
        <f t="shared" si="58"/>
        <v>50</v>
      </c>
      <c r="Q175" s="94">
        <f t="shared" si="58"/>
        <v>50</v>
      </c>
      <c r="R175" s="94">
        <f t="shared" si="58"/>
        <v>50</v>
      </c>
    </row>
    <row r="176" spans="1:18" ht="16.5" customHeight="1" x14ac:dyDescent="0.25">
      <c r="A176" s="104">
        <v>173</v>
      </c>
      <c r="B176" s="181"/>
      <c r="C176" s="184"/>
      <c r="D176" s="181"/>
      <c r="E176" s="94" t="s">
        <v>4</v>
      </c>
      <c r="F176" s="94">
        <f>SUM(G176:R176)</f>
        <v>0</v>
      </c>
      <c r="G176" s="94">
        <f t="shared" ref="G176:R176" si="59">G26+G98+G108</f>
        <v>0</v>
      </c>
      <c r="H176" s="94">
        <f t="shared" si="59"/>
        <v>0</v>
      </c>
      <c r="I176" s="94">
        <f t="shared" si="59"/>
        <v>0</v>
      </c>
      <c r="J176" s="94">
        <f t="shared" si="59"/>
        <v>0</v>
      </c>
      <c r="K176" s="94">
        <f t="shared" si="59"/>
        <v>0</v>
      </c>
      <c r="L176" s="117">
        <f t="shared" si="59"/>
        <v>0</v>
      </c>
      <c r="M176" s="117">
        <f t="shared" si="59"/>
        <v>0</v>
      </c>
      <c r="N176" s="117">
        <f t="shared" si="59"/>
        <v>0</v>
      </c>
      <c r="O176" s="94">
        <f t="shared" si="59"/>
        <v>0</v>
      </c>
      <c r="P176" s="94">
        <f t="shared" si="59"/>
        <v>0</v>
      </c>
      <c r="Q176" s="94">
        <f t="shared" si="59"/>
        <v>0</v>
      </c>
      <c r="R176" s="94">
        <f t="shared" si="59"/>
        <v>0</v>
      </c>
    </row>
    <row r="177" spans="1:18" ht="16.5" customHeight="1" x14ac:dyDescent="0.25">
      <c r="A177" s="104">
        <v>174</v>
      </c>
      <c r="B177" s="181"/>
      <c r="C177" s="184"/>
      <c r="D177" s="181"/>
      <c r="E177" s="94" t="s">
        <v>5</v>
      </c>
      <c r="F177" s="94">
        <f>SUM(G177:R177)</f>
        <v>0</v>
      </c>
      <c r="G177" s="94">
        <f t="shared" ref="G177:R177" si="60">G27+G99+G109</f>
        <v>0</v>
      </c>
      <c r="H177" s="94">
        <f t="shared" si="60"/>
        <v>0</v>
      </c>
      <c r="I177" s="94">
        <f t="shared" si="60"/>
        <v>0</v>
      </c>
      <c r="J177" s="94">
        <f t="shared" si="60"/>
        <v>0</v>
      </c>
      <c r="K177" s="94">
        <f t="shared" si="60"/>
        <v>0</v>
      </c>
      <c r="L177" s="117">
        <f t="shared" si="60"/>
        <v>0</v>
      </c>
      <c r="M177" s="117">
        <f t="shared" si="60"/>
        <v>0</v>
      </c>
      <c r="N177" s="117">
        <f t="shared" si="60"/>
        <v>0</v>
      </c>
      <c r="O177" s="94">
        <f t="shared" si="60"/>
        <v>0</v>
      </c>
      <c r="P177" s="94">
        <f t="shared" si="60"/>
        <v>0</v>
      </c>
      <c r="Q177" s="94">
        <f t="shared" si="60"/>
        <v>0</v>
      </c>
      <c r="R177" s="94">
        <f t="shared" si="60"/>
        <v>0</v>
      </c>
    </row>
    <row r="178" spans="1:18" x14ac:dyDescent="0.25">
      <c r="A178" s="104">
        <v>175</v>
      </c>
      <c r="B178" s="181"/>
      <c r="C178" s="184"/>
      <c r="D178" s="181"/>
      <c r="E178" s="94" t="s">
        <v>6</v>
      </c>
      <c r="F178" s="94">
        <f>SUM(G178:R178)</f>
        <v>12807.199999999999</v>
      </c>
      <c r="G178" s="94">
        <f t="shared" ref="G178:I179" si="61">G28+G100+G110</f>
        <v>4152.8</v>
      </c>
      <c r="H178" s="94">
        <f t="shared" si="61"/>
        <v>4992</v>
      </c>
      <c r="I178" s="94">
        <f t="shared" si="61"/>
        <v>3062.4</v>
      </c>
      <c r="J178" s="94">
        <f>J28+J65+J100+J110</f>
        <v>100</v>
      </c>
      <c r="K178" s="94">
        <f t="shared" ref="K178:R179" si="62">K28+K100+K110</f>
        <v>50</v>
      </c>
      <c r="L178" s="117">
        <f t="shared" si="62"/>
        <v>250</v>
      </c>
      <c r="M178" s="117">
        <f t="shared" si="62"/>
        <v>0</v>
      </c>
      <c r="N178" s="117">
        <f t="shared" si="62"/>
        <v>0</v>
      </c>
      <c r="O178" s="94">
        <f t="shared" si="62"/>
        <v>50</v>
      </c>
      <c r="P178" s="94">
        <f t="shared" si="62"/>
        <v>50</v>
      </c>
      <c r="Q178" s="94">
        <f t="shared" si="62"/>
        <v>50</v>
      </c>
      <c r="R178" s="94">
        <f t="shared" si="62"/>
        <v>50</v>
      </c>
    </row>
    <row r="179" spans="1:18" ht="30.75" customHeight="1" x14ac:dyDescent="0.25">
      <c r="A179" s="104">
        <v>176</v>
      </c>
      <c r="B179" s="181"/>
      <c r="C179" s="185"/>
      <c r="D179" s="181"/>
      <c r="E179" s="94" t="s">
        <v>55</v>
      </c>
      <c r="F179" s="94">
        <f>SUM(G179:R179)</f>
        <v>0</v>
      </c>
      <c r="G179" s="94">
        <f t="shared" si="61"/>
        <v>0</v>
      </c>
      <c r="H179" s="94">
        <f t="shared" si="61"/>
        <v>0</v>
      </c>
      <c r="I179" s="94">
        <f t="shared" si="61"/>
        <v>0</v>
      </c>
      <c r="J179" s="94">
        <f>J29+J101+J111</f>
        <v>0</v>
      </c>
      <c r="K179" s="94">
        <f t="shared" si="62"/>
        <v>0</v>
      </c>
      <c r="L179" s="117">
        <f t="shared" si="62"/>
        <v>0</v>
      </c>
      <c r="M179" s="117">
        <f t="shared" si="62"/>
        <v>0</v>
      </c>
      <c r="N179" s="117">
        <f t="shared" si="62"/>
        <v>0</v>
      </c>
      <c r="O179" s="94">
        <f t="shared" si="62"/>
        <v>0</v>
      </c>
      <c r="P179" s="94">
        <f t="shared" si="62"/>
        <v>0</v>
      </c>
      <c r="Q179" s="94">
        <f t="shared" si="62"/>
        <v>0</v>
      </c>
      <c r="R179" s="94">
        <f t="shared" si="62"/>
        <v>0</v>
      </c>
    </row>
    <row r="180" spans="1:18" x14ac:dyDescent="0.25">
      <c r="A180" s="104">
        <v>177</v>
      </c>
      <c r="B180" s="180"/>
      <c r="C180" s="183" t="s">
        <v>28</v>
      </c>
      <c r="D180" s="180" t="s">
        <v>56</v>
      </c>
      <c r="E180" s="94" t="s">
        <v>3</v>
      </c>
      <c r="F180" s="94">
        <f>SUM(F181:F184)</f>
        <v>773.80000000000007</v>
      </c>
      <c r="G180" s="94">
        <f t="shared" ref="G180:R180" si="63">SUM(G181:G184)</f>
        <v>97.1</v>
      </c>
      <c r="H180" s="94">
        <f t="shared" si="63"/>
        <v>97.2</v>
      </c>
      <c r="I180" s="94">
        <f t="shared" si="63"/>
        <v>97.4</v>
      </c>
      <c r="J180" s="94">
        <f t="shared" si="63"/>
        <v>98</v>
      </c>
      <c r="K180" s="94">
        <f t="shared" si="63"/>
        <v>89.899999999999991</v>
      </c>
      <c r="L180" s="117">
        <f t="shared" si="63"/>
        <v>98</v>
      </c>
      <c r="M180" s="117">
        <f t="shared" si="63"/>
        <v>98.1</v>
      </c>
      <c r="N180" s="117">
        <f t="shared" si="63"/>
        <v>98.1</v>
      </c>
      <c r="O180" s="94">
        <f t="shared" si="63"/>
        <v>0</v>
      </c>
      <c r="P180" s="94">
        <f t="shared" si="63"/>
        <v>0</v>
      </c>
      <c r="Q180" s="94">
        <f t="shared" si="63"/>
        <v>0</v>
      </c>
      <c r="R180" s="94">
        <f t="shared" si="63"/>
        <v>0</v>
      </c>
    </row>
    <row r="181" spans="1:18" ht="16.5" customHeight="1" x14ac:dyDescent="0.25">
      <c r="A181" s="104">
        <v>178</v>
      </c>
      <c r="B181" s="181"/>
      <c r="C181" s="184"/>
      <c r="D181" s="181"/>
      <c r="E181" s="94" t="s">
        <v>4</v>
      </c>
      <c r="F181" s="94">
        <f>SUM(G181:R181)</f>
        <v>0</v>
      </c>
      <c r="G181" s="94">
        <f t="shared" ref="G181:R181" si="64">G83+G123</f>
        <v>0</v>
      </c>
      <c r="H181" s="94">
        <f t="shared" si="64"/>
        <v>0</v>
      </c>
      <c r="I181" s="94">
        <f t="shared" si="64"/>
        <v>0</v>
      </c>
      <c r="J181" s="94">
        <f t="shared" si="64"/>
        <v>0</v>
      </c>
      <c r="K181" s="94">
        <f t="shared" si="64"/>
        <v>0</v>
      </c>
      <c r="L181" s="117">
        <f t="shared" si="64"/>
        <v>0</v>
      </c>
      <c r="M181" s="117">
        <f t="shared" si="64"/>
        <v>0</v>
      </c>
      <c r="N181" s="117">
        <f t="shared" si="64"/>
        <v>0</v>
      </c>
      <c r="O181" s="94">
        <f t="shared" si="64"/>
        <v>0</v>
      </c>
      <c r="P181" s="94">
        <f t="shared" si="64"/>
        <v>0</v>
      </c>
      <c r="Q181" s="94">
        <f t="shared" si="64"/>
        <v>0</v>
      </c>
      <c r="R181" s="94">
        <f t="shared" si="64"/>
        <v>0</v>
      </c>
    </row>
    <row r="182" spans="1:18" ht="16.5" customHeight="1" x14ac:dyDescent="0.25">
      <c r="A182" s="104">
        <v>179</v>
      </c>
      <c r="B182" s="181"/>
      <c r="C182" s="184"/>
      <c r="D182" s="181"/>
      <c r="E182" s="94" t="s">
        <v>5</v>
      </c>
      <c r="F182" s="94">
        <f>SUM(G182:R182)</f>
        <v>773.80000000000007</v>
      </c>
      <c r="G182" s="94">
        <f t="shared" ref="G182:R182" si="65">G84+G124</f>
        <v>97.1</v>
      </c>
      <c r="H182" s="94">
        <f t="shared" si="65"/>
        <v>97.2</v>
      </c>
      <c r="I182" s="94">
        <f t="shared" si="65"/>
        <v>97.4</v>
      </c>
      <c r="J182" s="94">
        <f t="shared" si="65"/>
        <v>98</v>
      </c>
      <c r="K182" s="94">
        <f t="shared" si="65"/>
        <v>89.899999999999991</v>
      </c>
      <c r="L182" s="117">
        <f t="shared" si="65"/>
        <v>98</v>
      </c>
      <c r="M182" s="117">
        <f t="shared" si="65"/>
        <v>98.1</v>
      </c>
      <c r="N182" s="117">
        <f t="shared" si="65"/>
        <v>98.1</v>
      </c>
      <c r="O182" s="94">
        <f t="shared" si="65"/>
        <v>0</v>
      </c>
      <c r="P182" s="94">
        <f t="shared" si="65"/>
        <v>0</v>
      </c>
      <c r="Q182" s="94">
        <f t="shared" si="65"/>
        <v>0</v>
      </c>
      <c r="R182" s="94">
        <f t="shared" si="65"/>
        <v>0</v>
      </c>
    </row>
    <row r="183" spans="1:18" ht="15.75" customHeight="1" x14ac:dyDescent="0.25">
      <c r="A183" s="104">
        <v>180</v>
      </c>
      <c r="B183" s="181"/>
      <c r="C183" s="184"/>
      <c r="D183" s="181"/>
      <c r="E183" s="94" t="s">
        <v>6</v>
      </c>
      <c r="F183" s="94">
        <f>SUM(G183:R183)</f>
        <v>0</v>
      </c>
      <c r="G183" s="94">
        <f t="shared" ref="G183:R183" si="66">G85+G125</f>
        <v>0</v>
      </c>
      <c r="H183" s="94">
        <f t="shared" si="66"/>
        <v>0</v>
      </c>
      <c r="I183" s="94">
        <f t="shared" si="66"/>
        <v>0</v>
      </c>
      <c r="J183" s="94">
        <f t="shared" si="66"/>
        <v>0</v>
      </c>
      <c r="K183" s="94">
        <f t="shared" si="66"/>
        <v>0</v>
      </c>
      <c r="L183" s="117">
        <f t="shared" si="66"/>
        <v>0</v>
      </c>
      <c r="M183" s="117">
        <f t="shared" si="66"/>
        <v>0</v>
      </c>
      <c r="N183" s="117">
        <f t="shared" si="66"/>
        <v>0</v>
      </c>
      <c r="O183" s="94">
        <f t="shared" si="66"/>
        <v>0</v>
      </c>
      <c r="P183" s="94">
        <f t="shared" si="66"/>
        <v>0</v>
      </c>
      <c r="Q183" s="94">
        <f t="shared" si="66"/>
        <v>0</v>
      </c>
      <c r="R183" s="94">
        <f t="shared" si="66"/>
        <v>0</v>
      </c>
    </row>
    <row r="184" spans="1:18" ht="31.5" customHeight="1" x14ac:dyDescent="0.25">
      <c r="A184" s="104">
        <v>181</v>
      </c>
      <c r="B184" s="182"/>
      <c r="C184" s="185"/>
      <c r="D184" s="182"/>
      <c r="E184" s="94" t="s">
        <v>55</v>
      </c>
      <c r="F184" s="94">
        <f>SUM(G184:R184)</f>
        <v>0</v>
      </c>
      <c r="G184" s="94">
        <f t="shared" ref="G184:R184" si="67">G86+G126</f>
        <v>0</v>
      </c>
      <c r="H184" s="94">
        <f t="shared" si="67"/>
        <v>0</v>
      </c>
      <c r="I184" s="94">
        <f t="shared" si="67"/>
        <v>0</v>
      </c>
      <c r="J184" s="94">
        <f t="shared" si="67"/>
        <v>0</v>
      </c>
      <c r="K184" s="94">
        <f t="shared" si="67"/>
        <v>0</v>
      </c>
      <c r="L184" s="117">
        <f t="shared" si="67"/>
        <v>0</v>
      </c>
      <c r="M184" s="117">
        <f t="shared" si="67"/>
        <v>0</v>
      </c>
      <c r="N184" s="117">
        <f t="shared" si="67"/>
        <v>0</v>
      </c>
      <c r="O184" s="94">
        <f t="shared" si="67"/>
        <v>0</v>
      </c>
      <c r="P184" s="94">
        <f t="shared" si="67"/>
        <v>0</v>
      </c>
      <c r="Q184" s="94">
        <f t="shared" si="67"/>
        <v>0</v>
      </c>
      <c r="R184" s="94">
        <f t="shared" si="67"/>
        <v>0</v>
      </c>
    </row>
    <row r="185" spans="1:18" x14ac:dyDescent="0.25">
      <c r="A185" s="91">
        <v>182</v>
      </c>
      <c r="B185" s="180"/>
      <c r="C185" s="183" t="s">
        <v>29</v>
      </c>
      <c r="D185" s="180" t="s">
        <v>57</v>
      </c>
      <c r="E185" s="94" t="s">
        <v>3</v>
      </c>
      <c r="F185" s="94">
        <f>SUM(F186:F189)</f>
        <v>11588.400000000001</v>
      </c>
      <c r="G185" s="94">
        <f t="shared" ref="G185:R185" si="68">SUM(G186:G189)</f>
        <v>1821.2</v>
      </c>
      <c r="H185" s="94">
        <f t="shared" si="68"/>
        <v>1821.2</v>
      </c>
      <c r="I185" s="94">
        <f t="shared" si="68"/>
        <v>1321.2</v>
      </c>
      <c r="J185" s="94">
        <f t="shared" si="68"/>
        <v>1321.2</v>
      </c>
      <c r="K185" s="94">
        <f t="shared" si="68"/>
        <v>1340</v>
      </c>
      <c r="L185" s="117">
        <f t="shared" si="68"/>
        <v>1321.2</v>
      </c>
      <c r="M185" s="117">
        <f t="shared" si="68"/>
        <v>1321.2</v>
      </c>
      <c r="N185" s="117">
        <f t="shared" si="68"/>
        <v>1321.2</v>
      </c>
      <c r="O185" s="94">
        <f t="shared" si="68"/>
        <v>0</v>
      </c>
      <c r="P185" s="94">
        <f t="shared" si="68"/>
        <v>0</v>
      </c>
      <c r="Q185" s="94">
        <f t="shared" si="68"/>
        <v>0</v>
      </c>
      <c r="R185" s="94">
        <f t="shared" si="68"/>
        <v>0</v>
      </c>
    </row>
    <row r="186" spans="1:18" ht="18" customHeight="1" x14ac:dyDescent="0.25">
      <c r="A186" s="91">
        <v>183</v>
      </c>
      <c r="B186" s="181"/>
      <c r="C186" s="184"/>
      <c r="D186" s="181"/>
      <c r="E186" s="94" t="s">
        <v>4</v>
      </c>
      <c r="F186" s="94">
        <f>SUM(G186:R186)</f>
        <v>0</v>
      </c>
      <c r="G186" s="94">
        <f>G68+G113</f>
        <v>0</v>
      </c>
      <c r="H186" s="94">
        <f t="shared" ref="H186:R189" si="69">H68+H113</f>
        <v>0</v>
      </c>
      <c r="I186" s="94">
        <f t="shared" si="69"/>
        <v>0</v>
      </c>
      <c r="J186" s="94">
        <f t="shared" si="69"/>
        <v>0</v>
      </c>
      <c r="K186" s="94">
        <f t="shared" si="69"/>
        <v>0</v>
      </c>
      <c r="L186" s="117">
        <f t="shared" si="69"/>
        <v>0</v>
      </c>
      <c r="M186" s="117">
        <f t="shared" si="69"/>
        <v>0</v>
      </c>
      <c r="N186" s="117">
        <f t="shared" si="69"/>
        <v>0</v>
      </c>
      <c r="O186" s="94">
        <f t="shared" si="69"/>
        <v>0</v>
      </c>
      <c r="P186" s="94">
        <f t="shared" si="69"/>
        <v>0</v>
      </c>
      <c r="Q186" s="94">
        <f t="shared" si="69"/>
        <v>0</v>
      </c>
      <c r="R186" s="94">
        <f t="shared" si="69"/>
        <v>0</v>
      </c>
    </row>
    <row r="187" spans="1:18" ht="18" customHeight="1" x14ac:dyDescent="0.25">
      <c r="A187" s="91">
        <v>184</v>
      </c>
      <c r="B187" s="181"/>
      <c r="C187" s="184"/>
      <c r="D187" s="181"/>
      <c r="E187" s="94" t="s">
        <v>5</v>
      </c>
      <c r="F187" s="94">
        <f>SUM(G187:R187)</f>
        <v>11088.400000000001</v>
      </c>
      <c r="G187" s="94">
        <f t="shared" ref="G187:M189" si="70">G69+G114</f>
        <v>1821.2</v>
      </c>
      <c r="H187" s="94">
        <f t="shared" si="69"/>
        <v>1321.2</v>
      </c>
      <c r="I187" s="94">
        <f t="shared" si="70"/>
        <v>1321.2</v>
      </c>
      <c r="J187" s="94">
        <f t="shared" si="70"/>
        <v>1321.2</v>
      </c>
      <c r="K187" s="94">
        <f t="shared" si="70"/>
        <v>1340</v>
      </c>
      <c r="L187" s="117">
        <f t="shared" si="70"/>
        <v>1321.2</v>
      </c>
      <c r="M187" s="117">
        <f t="shared" si="70"/>
        <v>1321.2</v>
      </c>
      <c r="N187" s="117">
        <f t="shared" si="69"/>
        <v>1321.2</v>
      </c>
      <c r="O187" s="94">
        <f t="shared" si="69"/>
        <v>0</v>
      </c>
      <c r="P187" s="94">
        <f t="shared" si="69"/>
        <v>0</v>
      </c>
      <c r="Q187" s="94">
        <f t="shared" si="69"/>
        <v>0</v>
      </c>
      <c r="R187" s="94">
        <f t="shared" si="69"/>
        <v>0</v>
      </c>
    </row>
    <row r="188" spans="1:18" ht="15.75" customHeight="1" x14ac:dyDescent="0.25">
      <c r="A188" s="91">
        <v>185</v>
      </c>
      <c r="B188" s="181"/>
      <c r="C188" s="184"/>
      <c r="D188" s="181"/>
      <c r="E188" s="94" t="s">
        <v>6</v>
      </c>
      <c r="F188" s="94">
        <f>SUM(G188:R188)</f>
        <v>500</v>
      </c>
      <c r="G188" s="94">
        <f t="shared" si="70"/>
        <v>0</v>
      </c>
      <c r="H188" s="94">
        <f t="shared" si="69"/>
        <v>500</v>
      </c>
      <c r="I188" s="94">
        <f t="shared" si="70"/>
        <v>0</v>
      </c>
      <c r="J188" s="94">
        <f t="shared" si="70"/>
        <v>0</v>
      </c>
      <c r="K188" s="94">
        <f t="shared" si="70"/>
        <v>0</v>
      </c>
      <c r="L188" s="117">
        <f t="shared" si="70"/>
        <v>0</v>
      </c>
      <c r="M188" s="117">
        <f t="shared" si="70"/>
        <v>0</v>
      </c>
      <c r="N188" s="117">
        <f t="shared" si="69"/>
        <v>0</v>
      </c>
      <c r="O188" s="94">
        <f t="shared" si="69"/>
        <v>0</v>
      </c>
      <c r="P188" s="94">
        <f t="shared" si="69"/>
        <v>0</v>
      </c>
      <c r="Q188" s="94">
        <f t="shared" si="69"/>
        <v>0</v>
      </c>
      <c r="R188" s="94">
        <f t="shared" si="69"/>
        <v>0</v>
      </c>
    </row>
    <row r="189" spans="1:18" ht="30" customHeight="1" x14ac:dyDescent="0.25">
      <c r="A189" s="91">
        <v>186</v>
      </c>
      <c r="B189" s="182"/>
      <c r="C189" s="185"/>
      <c r="D189" s="182"/>
      <c r="E189" s="94" t="s">
        <v>55</v>
      </c>
      <c r="F189" s="94">
        <f>SUM(G189:R189)</f>
        <v>0</v>
      </c>
      <c r="G189" s="94">
        <f t="shared" si="70"/>
        <v>0</v>
      </c>
      <c r="H189" s="94">
        <f t="shared" si="69"/>
        <v>0</v>
      </c>
      <c r="I189" s="94">
        <f t="shared" si="70"/>
        <v>0</v>
      </c>
      <c r="J189" s="94">
        <f t="shared" si="70"/>
        <v>0</v>
      </c>
      <c r="K189" s="94">
        <f t="shared" si="70"/>
        <v>0</v>
      </c>
      <c r="L189" s="117">
        <f t="shared" si="70"/>
        <v>0</v>
      </c>
      <c r="M189" s="117">
        <f t="shared" si="70"/>
        <v>0</v>
      </c>
      <c r="N189" s="117">
        <f t="shared" si="69"/>
        <v>0</v>
      </c>
      <c r="O189" s="94">
        <f t="shared" si="69"/>
        <v>0</v>
      </c>
      <c r="P189" s="94">
        <f t="shared" si="69"/>
        <v>0</v>
      </c>
      <c r="Q189" s="94">
        <f t="shared" si="69"/>
        <v>0</v>
      </c>
      <c r="R189" s="94">
        <f t="shared" si="69"/>
        <v>0</v>
      </c>
    </row>
    <row r="190" spans="1:18" x14ac:dyDescent="0.25">
      <c r="A190" s="104">
        <v>187</v>
      </c>
      <c r="B190" s="180"/>
      <c r="C190" s="183" t="s">
        <v>30</v>
      </c>
      <c r="D190" s="180" t="s">
        <v>257</v>
      </c>
      <c r="E190" s="102" t="s">
        <v>3</v>
      </c>
      <c r="F190" s="102">
        <f>SUM(F191:F194)</f>
        <v>1500</v>
      </c>
      <c r="G190" s="102">
        <f t="shared" ref="G190:R190" si="71">SUM(G191:G194)</f>
        <v>0</v>
      </c>
      <c r="H190" s="102">
        <f t="shared" si="71"/>
        <v>0</v>
      </c>
      <c r="I190" s="102">
        <f t="shared" si="71"/>
        <v>0</v>
      </c>
      <c r="J190" s="102">
        <f t="shared" si="71"/>
        <v>0</v>
      </c>
      <c r="K190" s="102">
        <f t="shared" si="71"/>
        <v>0</v>
      </c>
      <c r="L190" s="117">
        <f t="shared" si="71"/>
        <v>1500</v>
      </c>
      <c r="M190" s="117">
        <f t="shared" si="71"/>
        <v>0</v>
      </c>
      <c r="N190" s="117">
        <f t="shared" si="71"/>
        <v>0</v>
      </c>
      <c r="O190" s="102">
        <f t="shared" si="71"/>
        <v>0</v>
      </c>
      <c r="P190" s="102">
        <f t="shared" si="71"/>
        <v>0</v>
      </c>
      <c r="Q190" s="102">
        <f t="shared" si="71"/>
        <v>0</v>
      </c>
      <c r="R190" s="102">
        <f t="shared" si="71"/>
        <v>0</v>
      </c>
    </row>
    <row r="191" spans="1:18" ht="18" customHeight="1" x14ac:dyDescent="0.25">
      <c r="A191" s="104">
        <v>188</v>
      </c>
      <c r="B191" s="181"/>
      <c r="C191" s="184"/>
      <c r="D191" s="181"/>
      <c r="E191" s="102" t="s">
        <v>4</v>
      </c>
      <c r="F191" s="102">
        <f>SUM(G191:R191)</f>
        <v>0</v>
      </c>
      <c r="G191" s="102">
        <f>G118</f>
        <v>0</v>
      </c>
      <c r="H191" s="102">
        <f t="shared" ref="H191:R191" si="72">H118</f>
        <v>0</v>
      </c>
      <c r="I191" s="102">
        <f t="shared" si="72"/>
        <v>0</v>
      </c>
      <c r="J191" s="102">
        <f t="shared" si="72"/>
        <v>0</v>
      </c>
      <c r="K191" s="102">
        <f t="shared" si="72"/>
        <v>0</v>
      </c>
      <c r="L191" s="117">
        <f t="shared" si="72"/>
        <v>0</v>
      </c>
      <c r="M191" s="117">
        <f t="shared" si="72"/>
        <v>0</v>
      </c>
      <c r="N191" s="117">
        <f t="shared" si="72"/>
        <v>0</v>
      </c>
      <c r="O191" s="102">
        <f t="shared" si="72"/>
        <v>0</v>
      </c>
      <c r="P191" s="102">
        <f t="shared" si="72"/>
        <v>0</v>
      </c>
      <c r="Q191" s="102">
        <f t="shared" si="72"/>
        <v>0</v>
      </c>
      <c r="R191" s="102">
        <f t="shared" si="72"/>
        <v>0</v>
      </c>
    </row>
    <row r="192" spans="1:18" ht="18" customHeight="1" x14ac:dyDescent="0.25">
      <c r="A192" s="104">
        <v>189</v>
      </c>
      <c r="B192" s="181"/>
      <c r="C192" s="184"/>
      <c r="D192" s="181"/>
      <c r="E192" s="102" t="s">
        <v>5</v>
      </c>
      <c r="F192" s="102">
        <f>SUM(G192:R192)</f>
        <v>0</v>
      </c>
      <c r="G192" s="102">
        <f t="shared" ref="G192:R194" si="73">G119</f>
        <v>0</v>
      </c>
      <c r="H192" s="102">
        <f t="shared" si="73"/>
        <v>0</v>
      </c>
      <c r="I192" s="102">
        <f t="shared" si="73"/>
        <v>0</v>
      </c>
      <c r="J192" s="102">
        <f t="shared" si="73"/>
        <v>0</v>
      </c>
      <c r="K192" s="102">
        <f t="shared" si="73"/>
        <v>0</v>
      </c>
      <c r="L192" s="117">
        <f t="shared" si="73"/>
        <v>0</v>
      </c>
      <c r="M192" s="117">
        <f t="shared" si="73"/>
        <v>0</v>
      </c>
      <c r="N192" s="117">
        <f t="shared" si="73"/>
        <v>0</v>
      </c>
      <c r="O192" s="102">
        <f t="shared" si="73"/>
        <v>0</v>
      </c>
      <c r="P192" s="102">
        <f t="shared" si="73"/>
        <v>0</v>
      </c>
      <c r="Q192" s="102">
        <f t="shared" si="73"/>
        <v>0</v>
      </c>
      <c r="R192" s="102">
        <f t="shared" si="73"/>
        <v>0</v>
      </c>
    </row>
    <row r="193" spans="1:18" ht="15.75" customHeight="1" x14ac:dyDescent="0.25">
      <c r="A193" s="104">
        <v>190</v>
      </c>
      <c r="B193" s="181"/>
      <c r="C193" s="184"/>
      <c r="D193" s="181"/>
      <c r="E193" s="102" t="s">
        <v>6</v>
      </c>
      <c r="F193" s="102">
        <f>SUM(G193:R193)</f>
        <v>1500</v>
      </c>
      <c r="G193" s="102">
        <f t="shared" si="73"/>
        <v>0</v>
      </c>
      <c r="H193" s="102">
        <f t="shared" si="73"/>
        <v>0</v>
      </c>
      <c r="I193" s="102">
        <f t="shared" si="73"/>
        <v>0</v>
      </c>
      <c r="J193" s="102">
        <f t="shared" si="73"/>
        <v>0</v>
      </c>
      <c r="K193" s="102">
        <f t="shared" si="73"/>
        <v>0</v>
      </c>
      <c r="L193" s="117">
        <f t="shared" si="73"/>
        <v>1500</v>
      </c>
      <c r="M193" s="117">
        <f t="shared" si="73"/>
        <v>0</v>
      </c>
      <c r="N193" s="117">
        <f t="shared" si="73"/>
        <v>0</v>
      </c>
      <c r="O193" s="102">
        <f t="shared" si="73"/>
        <v>0</v>
      </c>
      <c r="P193" s="102">
        <f t="shared" si="73"/>
        <v>0</v>
      </c>
      <c r="Q193" s="102">
        <f t="shared" si="73"/>
        <v>0</v>
      </c>
      <c r="R193" s="102">
        <f t="shared" si="73"/>
        <v>0</v>
      </c>
    </row>
    <row r="194" spans="1:18" ht="30" customHeight="1" x14ac:dyDescent="0.25">
      <c r="A194" s="104">
        <v>191</v>
      </c>
      <c r="B194" s="182"/>
      <c r="C194" s="185"/>
      <c r="D194" s="182"/>
      <c r="E194" s="102" t="s">
        <v>55</v>
      </c>
      <c r="F194" s="102">
        <f>SUM(G194:R194)</f>
        <v>0</v>
      </c>
      <c r="G194" s="102">
        <f t="shared" si="73"/>
        <v>0</v>
      </c>
      <c r="H194" s="102">
        <f t="shared" si="73"/>
        <v>0</v>
      </c>
      <c r="I194" s="102">
        <f t="shared" si="73"/>
        <v>0</v>
      </c>
      <c r="J194" s="102">
        <f t="shared" si="73"/>
        <v>0</v>
      </c>
      <c r="K194" s="102">
        <f t="shared" si="73"/>
        <v>0</v>
      </c>
      <c r="L194" s="117">
        <f t="shared" si="73"/>
        <v>0</v>
      </c>
      <c r="M194" s="117">
        <f t="shared" si="73"/>
        <v>0</v>
      </c>
      <c r="N194" s="117">
        <f t="shared" si="73"/>
        <v>0</v>
      </c>
      <c r="O194" s="102">
        <f t="shared" si="73"/>
        <v>0</v>
      </c>
      <c r="P194" s="102">
        <f t="shared" si="73"/>
        <v>0</v>
      </c>
      <c r="Q194" s="102">
        <f t="shared" si="73"/>
        <v>0</v>
      </c>
      <c r="R194" s="102">
        <f t="shared" si="73"/>
        <v>0</v>
      </c>
    </row>
    <row r="195" spans="1:18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90"/>
      <c r="L195" s="90"/>
      <c r="M195" s="90"/>
      <c r="N195" s="90"/>
      <c r="O195" s="8"/>
      <c r="P195" s="8"/>
      <c r="Q195" s="8"/>
      <c r="R195" s="90"/>
    </row>
    <row r="196" spans="1:18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90"/>
      <c r="L196" s="90"/>
      <c r="M196" s="90"/>
      <c r="N196" s="90"/>
      <c r="O196" s="8"/>
      <c r="P196" s="8"/>
      <c r="Q196" s="8"/>
      <c r="R196" s="90"/>
    </row>
    <row r="197" spans="1:18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90"/>
      <c r="L197" s="90"/>
      <c r="M197" s="90"/>
      <c r="N197" s="90"/>
      <c r="O197" s="8"/>
      <c r="P197" s="8"/>
      <c r="Q197" s="8"/>
      <c r="R197" s="90"/>
    </row>
    <row r="198" spans="1:18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90"/>
      <c r="L198" s="90"/>
      <c r="M198" s="90"/>
      <c r="N198" s="90"/>
      <c r="O198" s="8"/>
      <c r="P198" s="8"/>
      <c r="Q198" s="8"/>
      <c r="R198" s="90"/>
    </row>
    <row r="199" spans="1:18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90"/>
      <c r="L199" s="90"/>
      <c r="M199" s="90"/>
      <c r="N199" s="90"/>
      <c r="O199" s="8"/>
      <c r="P199" s="8"/>
      <c r="Q199" s="8"/>
      <c r="R199" s="90"/>
    </row>
    <row r="200" spans="1:18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90"/>
      <c r="L200" s="90"/>
      <c r="M200" s="90"/>
      <c r="N200" s="90"/>
      <c r="O200" s="8"/>
      <c r="P200" s="8"/>
      <c r="Q200" s="8"/>
      <c r="R200" s="90"/>
    </row>
    <row r="201" spans="1:18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90"/>
      <c r="L201" s="90"/>
      <c r="M201" s="90"/>
      <c r="N201" s="90"/>
      <c r="O201" s="8"/>
      <c r="P201" s="8"/>
      <c r="Q201" s="8"/>
      <c r="R201" s="90"/>
    </row>
    <row r="202" spans="1:18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90"/>
      <c r="L202" s="90"/>
      <c r="M202" s="90"/>
      <c r="N202" s="90"/>
      <c r="O202" s="8"/>
      <c r="P202" s="8"/>
      <c r="Q202" s="8"/>
      <c r="R202" s="90"/>
    </row>
    <row r="203" spans="1:18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90"/>
      <c r="L203" s="90"/>
      <c r="M203" s="90"/>
      <c r="N203" s="90"/>
      <c r="O203" s="8"/>
      <c r="P203" s="8"/>
      <c r="Q203" s="8"/>
      <c r="R203" s="90"/>
    </row>
    <row r="204" spans="1:18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90"/>
      <c r="L204" s="90"/>
      <c r="M204" s="90"/>
      <c r="N204" s="90"/>
      <c r="O204" s="8"/>
      <c r="P204" s="8"/>
      <c r="Q204" s="8"/>
      <c r="R204" s="90"/>
    </row>
    <row r="205" spans="1:18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90"/>
      <c r="L205" s="90"/>
      <c r="M205" s="90"/>
      <c r="N205" s="90"/>
      <c r="O205" s="8"/>
      <c r="P205" s="8"/>
      <c r="Q205" s="8"/>
      <c r="R205" s="90"/>
    </row>
    <row r="206" spans="1:18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90"/>
      <c r="L206" s="90"/>
      <c r="M206" s="90"/>
      <c r="N206" s="90"/>
      <c r="O206" s="8"/>
      <c r="P206" s="8"/>
      <c r="Q206" s="8"/>
      <c r="R206" s="90"/>
    </row>
    <row r="207" spans="1:18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90"/>
      <c r="L207" s="90"/>
      <c r="M207" s="90"/>
      <c r="N207" s="90"/>
      <c r="O207" s="8"/>
      <c r="P207" s="8"/>
      <c r="Q207" s="8"/>
      <c r="R207" s="90"/>
    </row>
    <row r="208" spans="1:18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90"/>
      <c r="L208" s="90"/>
      <c r="M208" s="90"/>
      <c r="N208" s="90"/>
      <c r="O208" s="8"/>
      <c r="P208" s="8"/>
      <c r="Q208" s="8"/>
      <c r="R208" s="90"/>
    </row>
    <row r="209" spans="2:18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90"/>
      <c r="L209" s="90"/>
      <c r="M209" s="90"/>
      <c r="N209" s="90"/>
      <c r="O209" s="8"/>
      <c r="P209" s="8"/>
      <c r="Q209" s="8"/>
      <c r="R209" s="90"/>
    </row>
    <row r="210" spans="2:18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90"/>
      <c r="L210" s="90"/>
      <c r="M210" s="90"/>
      <c r="N210" s="90"/>
      <c r="O210" s="8"/>
      <c r="P210" s="8"/>
      <c r="Q210" s="8"/>
      <c r="R210" s="90"/>
    </row>
    <row r="211" spans="2:18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90"/>
      <c r="L211" s="90"/>
      <c r="M211" s="90"/>
      <c r="N211" s="90"/>
      <c r="O211" s="8"/>
      <c r="P211" s="8"/>
      <c r="Q211" s="8"/>
      <c r="R211" s="90"/>
    </row>
    <row r="212" spans="2:18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90"/>
      <c r="L212" s="90"/>
      <c r="M212" s="90"/>
      <c r="N212" s="90"/>
      <c r="O212" s="8"/>
      <c r="P212" s="8"/>
      <c r="Q212" s="8"/>
      <c r="R212" s="90"/>
    </row>
    <row r="213" spans="2:18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90"/>
      <c r="L213" s="90"/>
      <c r="M213" s="90"/>
      <c r="N213" s="90"/>
      <c r="O213" s="8"/>
      <c r="P213" s="8"/>
      <c r="Q213" s="8"/>
      <c r="R213" s="90"/>
    </row>
    <row r="214" spans="2:18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90"/>
      <c r="L214" s="90"/>
      <c r="M214" s="90"/>
      <c r="N214" s="90"/>
      <c r="O214" s="8"/>
      <c r="P214" s="8"/>
      <c r="Q214" s="8"/>
      <c r="R214" s="90"/>
    </row>
    <row r="215" spans="2:18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90"/>
      <c r="L215" s="90"/>
      <c r="M215" s="90"/>
      <c r="N215" s="90"/>
      <c r="O215" s="8"/>
      <c r="P215" s="8"/>
      <c r="Q215" s="8"/>
      <c r="R215" s="90"/>
    </row>
    <row r="216" spans="2:18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90"/>
      <c r="L216" s="90"/>
      <c r="M216" s="90"/>
      <c r="N216" s="90"/>
      <c r="O216" s="8"/>
      <c r="P216" s="8"/>
      <c r="Q216" s="8"/>
      <c r="R216" s="90"/>
    </row>
    <row r="217" spans="2:18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90"/>
      <c r="L217" s="90"/>
      <c r="M217" s="90"/>
      <c r="N217" s="90"/>
      <c r="O217" s="8"/>
      <c r="P217" s="8"/>
      <c r="Q217" s="8"/>
      <c r="R217" s="90"/>
    </row>
    <row r="218" spans="2:18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90"/>
      <c r="L218" s="90"/>
      <c r="M218" s="90"/>
      <c r="N218" s="90"/>
      <c r="O218" s="8"/>
      <c r="P218" s="8"/>
      <c r="Q218" s="8"/>
      <c r="R218" s="90"/>
    </row>
    <row r="219" spans="2:18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90"/>
      <c r="L219" s="90"/>
      <c r="M219" s="90"/>
      <c r="N219" s="90"/>
      <c r="O219" s="8"/>
      <c r="P219" s="8"/>
      <c r="Q219" s="8"/>
      <c r="R219" s="90"/>
    </row>
    <row r="220" spans="2:18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90"/>
      <c r="L220" s="90"/>
      <c r="M220" s="90"/>
      <c r="N220" s="90"/>
      <c r="O220" s="8"/>
      <c r="P220" s="8"/>
      <c r="Q220" s="8"/>
      <c r="R220" s="90"/>
    </row>
    <row r="221" spans="2:18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90"/>
      <c r="L221" s="90"/>
      <c r="M221" s="90"/>
      <c r="N221" s="90"/>
      <c r="O221" s="8"/>
      <c r="P221" s="8"/>
      <c r="Q221" s="8"/>
      <c r="R221" s="90"/>
    </row>
    <row r="222" spans="2:18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90"/>
      <c r="L222" s="90"/>
      <c r="M222" s="90"/>
      <c r="N222" s="90"/>
      <c r="O222" s="8"/>
      <c r="P222" s="8"/>
      <c r="Q222" s="8"/>
      <c r="R222" s="90"/>
    </row>
    <row r="223" spans="2:18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90"/>
      <c r="L223" s="90"/>
      <c r="M223" s="90"/>
      <c r="N223" s="90"/>
      <c r="O223" s="8"/>
      <c r="P223" s="8"/>
      <c r="Q223" s="8"/>
      <c r="R223" s="90"/>
    </row>
    <row r="224" spans="2:18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90"/>
      <c r="L224" s="90"/>
      <c r="M224" s="90"/>
      <c r="N224" s="90"/>
      <c r="O224" s="8"/>
      <c r="P224" s="8"/>
      <c r="Q224" s="8"/>
      <c r="R224" s="90"/>
    </row>
    <row r="225" spans="2:18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90"/>
      <c r="L225" s="90"/>
      <c r="M225" s="90"/>
      <c r="N225" s="90"/>
      <c r="O225" s="8"/>
      <c r="P225" s="8"/>
      <c r="Q225" s="8"/>
      <c r="R225" s="90"/>
    </row>
    <row r="226" spans="2:18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90"/>
      <c r="L226" s="90"/>
      <c r="M226" s="90"/>
      <c r="N226" s="90"/>
      <c r="O226" s="8"/>
      <c r="P226" s="8"/>
      <c r="Q226" s="8"/>
      <c r="R226" s="90"/>
    </row>
    <row r="227" spans="2:18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90"/>
      <c r="L227" s="90"/>
      <c r="M227" s="90"/>
      <c r="N227" s="90"/>
      <c r="O227" s="8"/>
      <c r="P227" s="8"/>
      <c r="Q227" s="8"/>
      <c r="R227" s="90"/>
    </row>
    <row r="228" spans="2:18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90"/>
      <c r="L228" s="90"/>
      <c r="M228" s="90"/>
      <c r="N228" s="90"/>
      <c r="O228" s="8"/>
      <c r="P228" s="8"/>
      <c r="Q228" s="8"/>
      <c r="R228" s="90"/>
    </row>
    <row r="229" spans="2:18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90"/>
      <c r="L229" s="90"/>
      <c r="M229" s="90"/>
      <c r="N229" s="90"/>
      <c r="O229" s="8"/>
      <c r="P229" s="8"/>
      <c r="Q229" s="8"/>
      <c r="R229" s="90"/>
    </row>
    <row r="230" spans="2:18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90"/>
      <c r="L230" s="90"/>
      <c r="M230" s="90"/>
      <c r="N230" s="90"/>
      <c r="O230" s="8"/>
      <c r="P230" s="8"/>
      <c r="Q230" s="8"/>
      <c r="R230" s="90"/>
    </row>
    <row r="231" spans="2:18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90"/>
      <c r="L231" s="90"/>
      <c r="M231" s="90"/>
      <c r="N231" s="90"/>
      <c r="O231" s="8"/>
      <c r="P231" s="8"/>
      <c r="Q231" s="8"/>
      <c r="R231" s="90"/>
    </row>
    <row r="232" spans="2:18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90"/>
      <c r="L232" s="90"/>
      <c r="M232" s="90"/>
      <c r="N232" s="90"/>
      <c r="O232" s="8"/>
      <c r="P232" s="8"/>
      <c r="Q232" s="8"/>
      <c r="R232" s="90"/>
    </row>
    <row r="233" spans="2:18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90"/>
      <c r="L233" s="90"/>
      <c r="M233" s="90"/>
      <c r="N233" s="90"/>
      <c r="O233" s="8"/>
      <c r="P233" s="8"/>
      <c r="Q233" s="8"/>
      <c r="R233" s="90"/>
    </row>
    <row r="234" spans="2:18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90"/>
      <c r="L234" s="90"/>
      <c r="M234" s="90"/>
      <c r="N234" s="90"/>
      <c r="O234" s="8"/>
      <c r="P234" s="8"/>
      <c r="Q234" s="8"/>
      <c r="R234" s="90"/>
    </row>
    <row r="235" spans="2:18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90"/>
      <c r="L235" s="90"/>
      <c r="M235" s="90"/>
      <c r="N235" s="90"/>
      <c r="O235" s="8"/>
      <c r="P235" s="8"/>
      <c r="Q235" s="8"/>
      <c r="R235" s="90"/>
    </row>
    <row r="236" spans="2:18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90"/>
      <c r="L236" s="90"/>
      <c r="M236" s="90"/>
      <c r="N236" s="90"/>
      <c r="O236" s="8"/>
      <c r="P236" s="8"/>
      <c r="Q236" s="8"/>
      <c r="R236" s="90"/>
    </row>
    <row r="237" spans="2:18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90"/>
      <c r="L237" s="90"/>
      <c r="M237" s="90"/>
      <c r="N237" s="90"/>
      <c r="O237" s="8"/>
      <c r="P237" s="8"/>
      <c r="Q237" s="8"/>
      <c r="R237" s="90"/>
    </row>
    <row r="238" spans="2:18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90"/>
      <c r="L238" s="90"/>
      <c r="M238" s="90"/>
      <c r="N238" s="90"/>
      <c r="O238" s="8"/>
      <c r="P238" s="8"/>
      <c r="Q238" s="8"/>
      <c r="R238" s="90"/>
    </row>
    <row r="239" spans="2:18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90"/>
      <c r="L239" s="90"/>
      <c r="M239" s="90"/>
      <c r="N239" s="90"/>
      <c r="O239" s="8"/>
      <c r="P239" s="8"/>
      <c r="Q239" s="8"/>
      <c r="R239" s="90"/>
    </row>
    <row r="240" spans="2:18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90"/>
      <c r="L240" s="90"/>
      <c r="M240" s="90"/>
      <c r="N240" s="90"/>
      <c r="O240" s="8"/>
      <c r="P240" s="8"/>
      <c r="Q240" s="8"/>
      <c r="R240" s="90"/>
    </row>
    <row r="241" spans="2:18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90"/>
      <c r="L241" s="90"/>
      <c r="M241" s="90"/>
      <c r="N241" s="90"/>
      <c r="O241" s="8"/>
      <c r="P241" s="8"/>
      <c r="Q241" s="8"/>
      <c r="R241" s="90"/>
    </row>
    <row r="242" spans="2:18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90"/>
      <c r="L242" s="90"/>
      <c r="M242" s="90"/>
      <c r="N242" s="90"/>
      <c r="O242" s="8"/>
      <c r="P242" s="8"/>
      <c r="Q242" s="8"/>
      <c r="R242" s="90"/>
    </row>
    <row r="243" spans="2:18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90"/>
      <c r="L243" s="90"/>
      <c r="M243" s="90"/>
      <c r="N243" s="90"/>
      <c r="O243" s="8"/>
      <c r="P243" s="8"/>
      <c r="Q243" s="8"/>
      <c r="R243" s="90"/>
    </row>
    <row r="244" spans="2:18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90"/>
      <c r="L244" s="90"/>
      <c r="M244" s="90"/>
      <c r="N244" s="90"/>
      <c r="O244" s="8"/>
      <c r="P244" s="8"/>
      <c r="Q244" s="8"/>
      <c r="R244" s="90"/>
    </row>
    <row r="245" spans="2:18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90"/>
      <c r="L245" s="90"/>
      <c r="M245" s="90"/>
      <c r="N245" s="90"/>
      <c r="O245" s="8"/>
      <c r="P245" s="8"/>
      <c r="Q245" s="8"/>
      <c r="R245" s="90"/>
    </row>
    <row r="246" spans="2:18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90"/>
      <c r="L246" s="90"/>
      <c r="M246" s="90"/>
      <c r="N246" s="90"/>
      <c r="O246" s="8"/>
      <c r="P246" s="8"/>
      <c r="Q246" s="8"/>
      <c r="R246" s="90"/>
    </row>
    <row r="247" spans="2:18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90"/>
      <c r="L247" s="90"/>
      <c r="M247" s="90"/>
      <c r="N247" s="90"/>
      <c r="O247" s="8"/>
      <c r="P247" s="8"/>
      <c r="Q247" s="8"/>
      <c r="R247" s="90"/>
    </row>
    <row r="248" spans="2:18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90"/>
      <c r="L248" s="90"/>
      <c r="M248" s="90"/>
      <c r="N248" s="90"/>
      <c r="O248" s="8"/>
      <c r="P248" s="8"/>
      <c r="Q248" s="8"/>
      <c r="R248" s="90"/>
    </row>
    <row r="249" spans="2:18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90"/>
      <c r="L249" s="90"/>
      <c r="M249" s="90"/>
      <c r="N249" s="90"/>
      <c r="O249" s="8"/>
      <c r="P249" s="8"/>
      <c r="Q249" s="8"/>
      <c r="R249" s="90"/>
    </row>
    <row r="250" spans="2:18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90"/>
      <c r="L250" s="90"/>
      <c r="M250" s="90"/>
      <c r="N250" s="90"/>
      <c r="O250" s="8"/>
      <c r="P250" s="8"/>
      <c r="Q250" s="8"/>
      <c r="R250" s="90"/>
    </row>
    <row r="251" spans="2:18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90"/>
      <c r="L251" s="90"/>
      <c r="M251" s="90"/>
      <c r="N251" s="90"/>
      <c r="O251" s="8"/>
      <c r="P251" s="8"/>
      <c r="Q251" s="8"/>
      <c r="R251" s="90"/>
    </row>
    <row r="252" spans="2:18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90"/>
      <c r="L252" s="90"/>
      <c r="M252" s="90"/>
      <c r="N252" s="90"/>
      <c r="O252" s="8"/>
      <c r="P252" s="8"/>
      <c r="Q252" s="8"/>
      <c r="R252" s="90"/>
    </row>
    <row r="253" spans="2:18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90"/>
      <c r="L253" s="90"/>
      <c r="M253" s="90"/>
      <c r="N253" s="90"/>
      <c r="O253" s="8"/>
      <c r="P253" s="8"/>
      <c r="Q253" s="8"/>
      <c r="R253" s="90"/>
    </row>
    <row r="254" spans="2:18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90"/>
      <c r="L254" s="90"/>
      <c r="M254" s="90"/>
      <c r="N254" s="90"/>
      <c r="O254" s="8"/>
      <c r="P254" s="8"/>
      <c r="Q254" s="8"/>
      <c r="R254" s="90"/>
    </row>
    <row r="255" spans="2:18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90"/>
      <c r="L255" s="90"/>
      <c r="M255" s="90"/>
      <c r="N255" s="90"/>
      <c r="O255" s="8"/>
      <c r="P255" s="8"/>
      <c r="Q255" s="8"/>
      <c r="R255" s="90"/>
    </row>
    <row r="256" spans="2:18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90"/>
      <c r="L256" s="90"/>
      <c r="M256" s="90"/>
      <c r="N256" s="90"/>
      <c r="O256" s="8"/>
      <c r="P256" s="8"/>
      <c r="Q256" s="8"/>
      <c r="R256" s="90"/>
    </row>
    <row r="257" spans="2:18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90"/>
      <c r="L257" s="90"/>
      <c r="M257" s="90"/>
      <c r="N257" s="90"/>
      <c r="O257" s="8"/>
      <c r="P257" s="8"/>
      <c r="Q257" s="8"/>
      <c r="R257" s="90"/>
    </row>
    <row r="258" spans="2:18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90"/>
      <c r="L258" s="90"/>
      <c r="M258" s="90"/>
      <c r="N258" s="90"/>
      <c r="O258" s="8"/>
      <c r="P258" s="8"/>
      <c r="Q258" s="8"/>
      <c r="R258" s="90"/>
    </row>
    <row r="259" spans="2:18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90"/>
      <c r="L259" s="90"/>
      <c r="M259" s="90"/>
      <c r="N259" s="90"/>
      <c r="O259" s="8"/>
      <c r="P259" s="8"/>
      <c r="Q259" s="8"/>
      <c r="R259" s="90"/>
    </row>
    <row r="260" spans="2:18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90"/>
      <c r="L260" s="90"/>
      <c r="M260" s="90"/>
      <c r="N260" s="90"/>
      <c r="O260" s="8"/>
      <c r="P260" s="8"/>
      <c r="Q260" s="8"/>
      <c r="R260" s="90"/>
    </row>
    <row r="261" spans="2:18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90"/>
      <c r="L261" s="90"/>
      <c r="M261" s="90"/>
      <c r="N261" s="90"/>
      <c r="O261" s="8"/>
      <c r="P261" s="8"/>
      <c r="Q261" s="8"/>
      <c r="R261" s="90"/>
    </row>
    <row r="262" spans="2:18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90"/>
      <c r="L262" s="90"/>
      <c r="M262" s="90"/>
      <c r="N262" s="90"/>
      <c r="O262" s="8"/>
      <c r="P262" s="8"/>
      <c r="Q262" s="8"/>
      <c r="R262" s="90"/>
    </row>
    <row r="263" spans="2:18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90"/>
      <c r="L263" s="90"/>
      <c r="M263" s="90"/>
      <c r="N263" s="90"/>
      <c r="O263" s="8"/>
      <c r="P263" s="8"/>
      <c r="Q263" s="8"/>
      <c r="R263" s="90"/>
    </row>
    <row r="264" spans="2:18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90"/>
      <c r="L264" s="90"/>
      <c r="M264" s="90"/>
      <c r="N264" s="90"/>
      <c r="O264" s="8"/>
      <c r="P264" s="8"/>
      <c r="Q264" s="8"/>
      <c r="R264" s="90"/>
    </row>
    <row r="265" spans="2:18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90"/>
      <c r="L265" s="90"/>
      <c r="M265" s="90"/>
      <c r="N265" s="90"/>
      <c r="O265" s="8"/>
      <c r="P265" s="8"/>
      <c r="Q265" s="8"/>
      <c r="R265" s="90"/>
    </row>
    <row r="266" spans="2:18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90"/>
      <c r="L266" s="90"/>
      <c r="M266" s="90"/>
      <c r="N266" s="90"/>
      <c r="O266" s="8"/>
      <c r="P266" s="8"/>
      <c r="Q266" s="8"/>
      <c r="R266" s="90"/>
    </row>
    <row r="267" spans="2:18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90"/>
      <c r="L267" s="90"/>
      <c r="M267" s="90"/>
      <c r="N267" s="90"/>
      <c r="O267" s="8"/>
      <c r="P267" s="8"/>
      <c r="Q267" s="8"/>
      <c r="R267" s="90"/>
    </row>
    <row r="268" spans="2:18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90"/>
      <c r="L268" s="90"/>
      <c r="M268" s="90"/>
      <c r="N268" s="90"/>
      <c r="O268" s="8"/>
      <c r="P268" s="8"/>
      <c r="Q268" s="8"/>
      <c r="R268" s="90"/>
    </row>
    <row r="269" spans="2:18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90"/>
      <c r="L269" s="90"/>
      <c r="M269" s="90"/>
      <c r="N269" s="90"/>
      <c r="O269" s="8"/>
      <c r="P269" s="8"/>
      <c r="Q269" s="8"/>
      <c r="R269" s="90"/>
    </row>
    <row r="270" spans="2:18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90"/>
      <c r="L270" s="90"/>
      <c r="M270" s="90"/>
      <c r="N270" s="90"/>
      <c r="O270" s="8"/>
      <c r="P270" s="8"/>
      <c r="Q270" s="8"/>
      <c r="R270" s="90"/>
    </row>
    <row r="271" spans="2:18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90"/>
      <c r="L271" s="90"/>
      <c r="M271" s="90"/>
      <c r="N271" s="90"/>
      <c r="O271" s="8"/>
      <c r="P271" s="8"/>
      <c r="Q271" s="8"/>
      <c r="R271" s="90"/>
    </row>
    <row r="272" spans="2:18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90"/>
      <c r="L272" s="90"/>
      <c r="M272" s="90"/>
      <c r="N272" s="90"/>
      <c r="O272" s="8"/>
      <c r="P272" s="8"/>
      <c r="Q272" s="8"/>
      <c r="R272" s="90"/>
    </row>
    <row r="273" spans="2:18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90"/>
      <c r="L273" s="90"/>
      <c r="M273" s="90"/>
      <c r="N273" s="90"/>
      <c r="O273" s="8"/>
      <c r="P273" s="8"/>
      <c r="Q273" s="8"/>
      <c r="R273" s="90"/>
    </row>
    <row r="274" spans="2:18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90"/>
      <c r="L274" s="90"/>
      <c r="M274" s="90"/>
      <c r="N274" s="90"/>
      <c r="O274" s="8"/>
      <c r="P274" s="8"/>
      <c r="Q274" s="8"/>
      <c r="R274" s="90"/>
    </row>
    <row r="275" spans="2:18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90"/>
      <c r="L275" s="90"/>
      <c r="M275" s="90"/>
      <c r="N275" s="90"/>
      <c r="O275" s="8"/>
      <c r="P275" s="8"/>
      <c r="Q275" s="8"/>
      <c r="R275" s="90"/>
    </row>
    <row r="276" spans="2:18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90"/>
      <c r="L276" s="90"/>
      <c r="M276" s="90"/>
      <c r="N276" s="90"/>
      <c r="O276" s="8"/>
      <c r="P276" s="8"/>
      <c r="Q276" s="8"/>
      <c r="R276" s="90"/>
    </row>
    <row r="277" spans="2:18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90"/>
      <c r="L277" s="90"/>
      <c r="M277" s="90"/>
      <c r="N277" s="90"/>
      <c r="O277" s="8"/>
      <c r="P277" s="8"/>
      <c r="Q277" s="8"/>
      <c r="R277" s="90"/>
    </row>
    <row r="278" spans="2:18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90"/>
      <c r="L278" s="90"/>
      <c r="M278" s="90"/>
      <c r="N278" s="90"/>
      <c r="O278" s="8"/>
      <c r="P278" s="8"/>
      <c r="Q278" s="8"/>
      <c r="R278" s="90"/>
    </row>
    <row r="279" spans="2:18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90"/>
      <c r="L279" s="90"/>
      <c r="M279" s="90"/>
      <c r="N279" s="90"/>
      <c r="O279" s="8"/>
      <c r="P279" s="8"/>
      <c r="Q279" s="8"/>
      <c r="R279" s="90"/>
    </row>
    <row r="280" spans="2:18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90"/>
      <c r="L280" s="90"/>
      <c r="M280" s="90"/>
      <c r="N280" s="90"/>
      <c r="O280" s="8"/>
      <c r="P280" s="8"/>
      <c r="Q280" s="8"/>
      <c r="R280" s="90"/>
    </row>
    <row r="281" spans="2:18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90"/>
      <c r="L281" s="90"/>
      <c r="M281" s="90"/>
      <c r="N281" s="90"/>
      <c r="O281" s="8"/>
      <c r="P281" s="8"/>
      <c r="Q281" s="8"/>
      <c r="R281" s="90"/>
    </row>
    <row r="282" spans="2:18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90"/>
      <c r="L282" s="90"/>
      <c r="M282" s="90"/>
      <c r="N282" s="90"/>
      <c r="O282" s="8"/>
      <c r="P282" s="8"/>
      <c r="Q282" s="8"/>
      <c r="R282" s="90"/>
    </row>
    <row r="283" spans="2:18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90"/>
      <c r="L283" s="90"/>
      <c r="M283" s="90"/>
      <c r="N283" s="90"/>
      <c r="O283" s="8"/>
      <c r="P283" s="8"/>
      <c r="Q283" s="8"/>
      <c r="R283" s="90"/>
    </row>
    <row r="284" spans="2:18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90"/>
      <c r="L284" s="90"/>
      <c r="M284" s="90"/>
      <c r="N284" s="90"/>
      <c r="O284" s="8"/>
      <c r="P284" s="8"/>
      <c r="Q284" s="8"/>
      <c r="R284" s="90"/>
    </row>
    <row r="285" spans="2:18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90"/>
      <c r="L285" s="90"/>
      <c r="M285" s="90"/>
      <c r="N285" s="90"/>
      <c r="O285" s="8"/>
      <c r="P285" s="8"/>
      <c r="Q285" s="8"/>
      <c r="R285" s="90"/>
    </row>
    <row r="286" spans="2:18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90"/>
      <c r="L286" s="90"/>
      <c r="M286" s="90"/>
      <c r="N286" s="90"/>
      <c r="O286" s="8"/>
      <c r="P286" s="8"/>
      <c r="Q286" s="8"/>
      <c r="R286" s="90"/>
    </row>
    <row r="287" spans="2:18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90"/>
      <c r="L287" s="90"/>
      <c r="M287" s="90"/>
      <c r="N287" s="90"/>
      <c r="O287" s="8"/>
      <c r="P287" s="8"/>
      <c r="Q287" s="8"/>
      <c r="R287" s="90"/>
    </row>
    <row r="288" spans="2:18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90"/>
      <c r="L288" s="90"/>
      <c r="M288" s="90"/>
      <c r="N288" s="90"/>
      <c r="O288" s="8"/>
      <c r="P288" s="8"/>
      <c r="Q288" s="8"/>
      <c r="R288" s="90"/>
    </row>
    <row r="289" spans="2:18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90"/>
      <c r="L289" s="90"/>
      <c r="M289" s="90"/>
      <c r="N289" s="90"/>
      <c r="O289" s="8"/>
      <c r="P289" s="8"/>
      <c r="Q289" s="8"/>
      <c r="R289" s="90"/>
    </row>
    <row r="290" spans="2:18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90"/>
      <c r="L290" s="90"/>
      <c r="M290" s="90"/>
      <c r="N290" s="90"/>
      <c r="O290" s="8"/>
      <c r="P290" s="8"/>
      <c r="Q290" s="8"/>
      <c r="R290" s="90"/>
    </row>
    <row r="291" spans="2:18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90"/>
      <c r="L291" s="90"/>
      <c r="M291" s="90"/>
      <c r="N291" s="90"/>
      <c r="O291" s="8"/>
      <c r="P291" s="8"/>
      <c r="Q291" s="8"/>
      <c r="R291" s="90"/>
    </row>
    <row r="292" spans="2:18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90"/>
      <c r="L292" s="90"/>
      <c r="M292" s="90"/>
      <c r="N292" s="90"/>
      <c r="O292" s="8"/>
      <c r="P292" s="8"/>
      <c r="Q292" s="8"/>
      <c r="R292" s="90"/>
    </row>
    <row r="293" spans="2:18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90"/>
      <c r="L293" s="90"/>
      <c r="M293" s="90"/>
      <c r="N293" s="90"/>
      <c r="O293" s="8"/>
      <c r="P293" s="8"/>
      <c r="Q293" s="8"/>
      <c r="R293" s="90"/>
    </row>
    <row r="294" spans="2:18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90"/>
      <c r="L294" s="90"/>
      <c r="M294" s="90"/>
      <c r="N294" s="90"/>
      <c r="O294" s="8"/>
      <c r="P294" s="8"/>
      <c r="Q294" s="8"/>
      <c r="R294" s="90"/>
    </row>
    <row r="295" spans="2:18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90"/>
      <c r="L295" s="90"/>
      <c r="M295" s="90"/>
      <c r="N295" s="90"/>
      <c r="O295" s="8"/>
      <c r="P295" s="8"/>
      <c r="Q295" s="8"/>
      <c r="R295" s="90"/>
    </row>
    <row r="296" spans="2:18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90"/>
      <c r="L296" s="90"/>
      <c r="M296" s="90"/>
      <c r="N296" s="90"/>
      <c r="O296" s="8"/>
      <c r="P296" s="8"/>
      <c r="Q296" s="8"/>
      <c r="R296" s="90"/>
    </row>
    <row r="297" spans="2:18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90"/>
      <c r="L297" s="90"/>
      <c r="M297" s="90"/>
      <c r="N297" s="90"/>
      <c r="O297" s="8"/>
      <c r="P297" s="8"/>
      <c r="Q297" s="8"/>
      <c r="R297" s="90"/>
    </row>
    <row r="298" spans="2:18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90"/>
      <c r="L298" s="90"/>
      <c r="M298" s="90"/>
      <c r="N298" s="90"/>
      <c r="O298" s="8"/>
      <c r="P298" s="8"/>
      <c r="Q298" s="8"/>
      <c r="R298" s="90"/>
    </row>
    <row r="299" spans="2:18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90"/>
      <c r="L299" s="90"/>
      <c r="M299" s="90"/>
      <c r="N299" s="90"/>
      <c r="O299" s="8"/>
      <c r="P299" s="8"/>
      <c r="Q299" s="8"/>
      <c r="R299" s="90"/>
    </row>
    <row r="300" spans="2:18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90"/>
      <c r="L300" s="90"/>
      <c r="M300" s="90"/>
      <c r="N300" s="90"/>
      <c r="O300" s="8"/>
      <c r="P300" s="8"/>
      <c r="Q300" s="8"/>
      <c r="R300" s="90"/>
    </row>
    <row r="301" spans="2:18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90"/>
      <c r="L301" s="90"/>
      <c r="M301" s="90"/>
      <c r="N301" s="90"/>
      <c r="O301" s="8"/>
      <c r="P301" s="8"/>
      <c r="Q301" s="8"/>
      <c r="R301" s="90"/>
    </row>
    <row r="302" spans="2:18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90"/>
      <c r="L302" s="90"/>
      <c r="M302" s="90"/>
      <c r="N302" s="90"/>
      <c r="O302" s="8"/>
      <c r="P302" s="8"/>
      <c r="Q302" s="8"/>
      <c r="R302" s="90"/>
    </row>
    <row r="303" spans="2:18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90"/>
      <c r="L303" s="90"/>
      <c r="M303" s="90"/>
      <c r="N303" s="90"/>
      <c r="O303" s="8"/>
      <c r="P303" s="8"/>
      <c r="Q303" s="8"/>
      <c r="R303" s="90"/>
    </row>
    <row r="304" spans="2:18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90"/>
      <c r="L304" s="90"/>
      <c r="M304" s="90"/>
      <c r="N304" s="90"/>
      <c r="O304" s="8"/>
      <c r="P304" s="8"/>
      <c r="Q304" s="8"/>
      <c r="R304" s="90"/>
    </row>
    <row r="305" spans="2:18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90"/>
      <c r="L305" s="90"/>
      <c r="M305" s="90"/>
      <c r="N305" s="90"/>
      <c r="O305" s="8"/>
      <c r="P305" s="8"/>
      <c r="Q305" s="8"/>
      <c r="R305" s="90"/>
    </row>
    <row r="306" spans="2:18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90"/>
      <c r="L306" s="90"/>
      <c r="M306" s="90"/>
      <c r="N306" s="90"/>
      <c r="O306" s="8"/>
      <c r="P306" s="8"/>
      <c r="Q306" s="8"/>
      <c r="R306" s="90"/>
    </row>
    <row r="307" spans="2:18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90"/>
      <c r="L307" s="90"/>
      <c r="M307" s="90"/>
      <c r="N307" s="90"/>
      <c r="O307" s="8"/>
      <c r="P307" s="8"/>
      <c r="Q307" s="8"/>
      <c r="R307" s="90"/>
    </row>
    <row r="308" spans="2:18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90"/>
      <c r="L308" s="90"/>
      <c r="M308" s="90"/>
      <c r="N308" s="90"/>
      <c r="O308" s="8"/>
      <c r="P308" s="8"/>
      <c r="Q308" s="8"/>
      <c r="R308" s="90"/>
    </row>
    <row r="309" spans="2:18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90"/>
      <c r="L309" s="90"/>
      <c r="M309" s="90"/>
      <c r="N309" s="90"/>
      <c r="O309" s="8"/>
      <c r="P309" s="8"/>
      <c r="Q309" s="8"/>
      <c r="R309" s="90"/>
    </row>
    <row r="310" spans="2:18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90"/>
      <c r="L310" s="90"/>
      <c r="M310" s="90"/>
      <c r="N310" s="90"/>
      <c r="O310" s="8"/>
      <c r="P310" s="8"/>
      <c r="Q310" s="8"/>
      <c r="R310" s="90"/>
    </row>
    <row r="311" spans="2:18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90"/>
      <c r="L311" s="90"/>
      <c r="M311" s="90"/>
      <c r="N311" s="90"/>
      <c r="O311" s="8"/>
      <c r="P311" s="8"/>
      <c r="Q311" s="8"/>
      <c r="R311" s="90"/>
    </row>
    <row r="312" spans="2:18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90"/>
      <c r="L312" s="90"/>
      <c r="M312" s="90"/>
      <c r="N312" s="90"/>
      <c r="O312" s="8"/>
      <c r="P312" s="8"/>
      <c r="Q312" s="8"/>
      <c r="R312" s="90"/>
    </row>
    <row r="313" spans="2:18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90"/>
      <c r="L313" s="90"/>
      <c r="M313" s="90"/>
      <c r="N313" s="90"/>
      <c r="O313" s="8"/>
      <c r="P313" s="8"/>
      <c r="Q313" s="8"/>
      <c r="R313" s="90"/>
    </row>
    <row r="314" spans="2:18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90"/>
      <c r="L314" s="90"/>
      <c r="M314" s="90"/>
      <c r="N314" s="90"/>
      <c r="O314" s="8"/>
      <c r="P314" s="8"/>
      <c r="Q314" s="8"/>
      <c r="R314" s="90"/>
    </row>
    <row r="315" spans="2:18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90"/>
      <c r="L315" s="90"/>
      <c r="M315" s="90"/>
      <c r="N315" s="90"/>
      <c r="O315" s="8"/>
      <c r="P315" s="8"/>
      <c r="Q315" s="8"/>
      <c r="R315" s="90"/>
    </row>
    <row r="316" spans="2:18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90"/>
      <c r="L316" s="90"/>
      <c r="M316" s="90"/>
      <c r="N316" s="90"/>
      <c r="O316" s="8"/>
      <c r="P316" s="8"/>
      <c r="Q316" s="8"/>
      <c r="R316" s="90"/>
    </row>
    <row r="317" spans="2:18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90"/>
      <c r="L317" s="90"/>
      <c r="M317" s="90"/>
      <c r="N317" s="90"/>
      <c r="O317" s="8"/>
      <c r="P317" s="8"/>
      <c r="Q317" s="8"/>
      <c r="R317" s="90"/>
    </row>
    <row r="318" spans="2:18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90"/>
      <c r="L318" s="90"/>
      <c r="M318" s="90"/>
      <c r="N318" s="90"/>
      <c r="O318" s="8"/>
      <c r="P318" s="8"/>
      <c r="Q318" s="8"/>
      <c r="R318" s="90"/>
    </row>
    <row r="319" spans="2:18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90"/>
      <c r="L319" s="90"/>
      <c r="M319" s="90"/>
      <c r="N319" s="90"/>
      <c r="O319" s="8"/>
      <c r="P319" s="8"/>
      <c r="Q319" s="8"/>
      <c r="R319" s="90"/>
    </row>
    <row r="320" spans="2:18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90"/>
      <c r="L320" s="90"/>
      <c r="M320" s="90"/>
      <c r="N320" s="90"/>
      <c r="O320" s="8"/>
      <c r="P320" s="8"/>
      <c r="Q320" s="8"/>
      <c r="R320" s="90"/>
    </row>
    <row r="321" spans="2:18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90"/>
      <c r="L321" s="90"/>
      <c r="M321" s="90"/>
      <c r="N321" s="90"/>
      <c r="O321" s="8"/>
      <c r="P321" s="8"/>
      <c r="Q321" s="8"/>
      <c r="R321" s="90"/>
    </row>
    <row r="322" spans="2:18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90"/>
      <c r="L322" s="90"/>
      <c r="M322" s="90"/>
      <c r="N322" s="90"/>
      <c r="O322" s="8"/>
      <c r="P322" s="8"/>
      <c r="Q322" s="8"/>
      <c r="R322" s="90"/>
    </row>
    <row r="323" spans="2:18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90"/>
      <c r="L323" s="90"/>
      <c r="M323" s="90"/>
      <c r="N323" s="90"/>
      <c r="O323" s="8"/>
      <c r="P323" s="8"/>
      <c r="Q323" s="8"/>
      <c r="R323" s="90"/>
    </row>
    <row r="324" spans="2:18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90"/>
      <c r="L324" s="90"/>
      <c r="M324" s="90"/>
      <c r="N324" s="90"/>
      <c r="O324" s="8"/>
      <c r="P324" s="8"/>
      <c r="Q324" s="8"/>
      <c r="R324" s="90"/>
    </row>
    <row r="325" spans="2:18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90"/>
      <c r="L325" s="90"/>
      <c r="M325" s="90"/>
      <c r="N325" s="90"/>
      <c r="O325" s="8"/>
      <c r="P325" s="8"/>
      <c r="Q325" s="8"/>
      <c r="R325" s="90"/>
    </row>
    <row r="326" spans="2:18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90"/>
      <c r="L326" s="90"/>
      <c r="M326" s="90"/>
      <c r="N326" s="90"/>
      <c r="O326" s="8"/>
      <c r="P326" s="8"/>
      <c r="Q326" s="8"/>
      <c r="R326" s="90"/>
    </row>
    <row r="327" spans="2:18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90"/>
      <c r="L327" s="90"/>
      <c r="M327" s="90"/>
      <c r="N327" s="90"/>
      <c r="O327" s="8"/>
      <c r="P327" s="8"/>
      <c r="Q327" s="8"/>
      <c r="R327" s="90"/>
    </row>
    <row r="328" spans="2:18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90"/>
      <c r="L328" s="90"/>
      <c r="M328" s="90"/>
      <c r="N328" s="90"/>
      <c r="O328" s="8"/>
      <c r="P328" s="8"/>
      <c r="Q328" s="8"/>
      <c r="R328" s="90"/>
    </row>
    <row r="329" spans="2:18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90"/>
      <c r="L329" s="90"/>
      <c r="M329" s="90"/>
      <c r="N329" s="90"/>
      <c r="O329" s="8"/>
      <c r="P329" s="8"/>
      <c r="Q329" s="8"/>
      <c r="R329" s="90"/>
    </row>
    <row r="330" spans="2:18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90"/>
      <c r="L330" s="90"/>
      <c r="M330" s="90"/>
      <c r="N330" s="90"/>
      <c r="O330" s="8"/>
      <c r="P330" s="8"/>
      <c r="Q330" s="8"/>
      <c r="R330" s="90"/>
    </row>
    <row r="331" spans="2:18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90"/>
      <c r="L331" s="90"/>
      <c r="M331" s="90"/>
      <c r="N331" s="90"/>
      <c r="O331" s="8"/>
      <c r="P331" s="8"/>
      <c r="Q331" s="8"/>
      <c r="R331" s="90"/>
    </row>
    <row r="332" spans="2:18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90"/>
      <c r="L332" s="90"/>
      <c r="M332" s="90"/>
      <c r="N332" s="90"/>
      <c r="O332" s="8"/>
      <c r="P332" s="8"/>
      <c r="Q332" s="8"/>
      <c r="R332" s="90"/>
    </row>
    <row r="333" spans="2:18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90"/>
      <c r="L333" s="90"/>
      <c r="M333" s="90"/>
      <c r="N333" s="90"/>
      <c r="O333" s="8"/>
      <c r="P333" s="8"/>
      <c r="Q333" s="8"/>
      <c r="R333" s="90"/>
    </row>
    <row r="334" spans="2:18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90"/>
      <c r="L334" s="90"/>
      <c r="M334" s="90"/>
      <c r="N334" s="90"/>
      <c r="O334" s="8"/>
      <c r="P334" s="8"/>
      <c r="Q334" s="8"/>
      <c r="R334" s="90"/>
    </row>
    <row r="335" spans="2:18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90"/>
      <c r="L335" s="90"/>
      <c r="M335" s="90"/>
      <c r="N335" s="90"/>
      <c r="O335" s="8"/>
      <c r="P335" s="8"/>
      <c r="Q335" s="8"/>
      <c r="R335" s="90"/>
    </row>
    <row r="336" spans="2:18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90"/>
      <c r="L336" s="90"/>
      <c r="M336" s="90"/>
      <c r="N336" s="90"/>
      <c r="O336" s="8"/>
      <c r="P336" s="8"/>
      <c r="Q336" s="8"/>
      <c r="R336" s="90"/>
    </row>
    <row r="337" spans="2:18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90"/>
      <c r="L337" s="90"/>
      <c r="M337" s="90"/>
      <c r="N337" s="90"/>
      <c r="O337" s="8"/>
      <c r="P337" s="8"/>
      <c r="Q337" s="8"/>
      <c r="R337" s="90"/>
    </row>
    <row r="338" spans="2:18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90"/>
      <c r="L338" s="90"/>
      <c r="M338" s="90"/>
      <c r="N338" s="90"/>
      <c r="O338" s="8"/>
      <c r="P338" s="8"/>
      <c r="Q338" s="8"/>
      <c r="R338" s="90"/>
    </row>
    <row r="339" spans="2:18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90"/>
      <c r="L339" s="90"/>
      <c r="M339" s="90"/>
      <c r="N339" s="90"/>
      <c r="O339" s="8"/>
      <c r="P339" s="8"/>
      <c r="Q339" s="8"/>
      <c r="R339" s="90"/>
    </row>
    <row r="340" spans="2:18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90"/>
      <c r="L340" s="90"/>
      <c r="M340" s="90"/>
      <c r="N340" s="90"/>
      <c r="O340" s="8"/>
      <c r="P340" s="8"/>
      <c r="Q340" s="8"/>
      <c r="R340" s="90"/>
    </row>
    <row r="341" spans="2:18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90"/>
      <c r="L341" s="90"/>
      <c r="M341" s="90"/>
      <c r="N341" s="90"/>
      <c r="O341" s="8"/>
      <c r="P341" s="8"/>
      <c r="Q341" s="8"/>
      <c r="R341" s="90"/>
    </row>
    <row r="342" spans="2:18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90"/>
      <c r="L342" s="90"/>
      <c r="M342" s="90"/>
      <c r="N342" s="90"/>
      <c r="O342" s="8"/>
      <c r="P342" s="8"/>
      <c r="Q342" s="8"/>
      <c r="R342" s="90"/>
    </row>
    <row r="343" spans="2:18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90"/>
      <c r="L343" s="90"/>
      <c r="M343" s="90"/>
      <c r="N343" s="90"/>
      <c r="O343" s="8"/>
      <c r="P343" s="8"/>
      <c r="Q343" s="8"/>
      <c r="R343" s="90"/>
    </row>
    <row r="344" spans="2:18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90"/>
      <c r="L344" s="90"/>
      <c r="M344" s="90"/>
      <c r="N344" s="90"/>
      <c r="O344" s="8"/>
      <c r="P344" s="8"/>
      <c r="Q344" s="8"/>
      <c r="R344" s="90"/>
    </row>
    <row r="345" spans="2:18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90"/>
      <c r="L345" s="90"/>
      <c r="M345" s="90"/>
      <c r="N345" s="90"/>
      <c r="O345" s="8"/>
      <c r="P345" s="8"/>
      <c r="Q345" s="8"/>
      <c r="R345" s="90"/>
    </row>
    <row r="346" spans="2:18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90"/>
      <c r="L346" s="90"/>
      <c r="M346" s="90"/>
      <c r="N346" s="90"/>
      <c r="O346" s="8"/>
      <c r="P346" s="8"/>
      <c r="Q346" s="8"/>
      <c r="R346" s="90"/>
    </row>
    <row r="347" spans="2:18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90"/>
      <c r="L347" s="90"/>
      <c r="M347" s="90"/>
      <c r="N347" s="90"/>
      <c r="O347" s="8"/>
      <c r="P347" s="8"/>
      <c r="Q347" s="8"/>
      <c r="R347" s="90"/>
    </row>
    <row r="348" spans="2:18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90"/>
      <c r="L348" s="90"/>
      <c r="M348" s="90"/>
      <c r="N348" s="90"/>
      <c r="O348" s="8"/>
      <c r="P348" s="8"/>
      <c r="Q348" s="8"/>
      <c r="R348" s="90"/>
    </row>
    <row r="349" spans="2:18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90"/>
      <c r="L349" s="90"/>
      <c r="M349" s="90"/>
      <c r="N349" s="90"/>
      <c r="O349" s="8"/>
      <c r="P349" s="8"/>
      <c r="Q349" s="8"/>
      <c r="R349" s="90"/>
    </row>
    <row r="350" spans="2:18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90"/>
      <c r="L350" s="90"/>
      <c r="M350" s="90"/>
      <c r="N350" s="90"/>
      <c r="O350" s="8"/>
      <c r="P350" s="8"/>
      <c r="Q350" s="8"/>
      <c r="R350" s="90"/>
    </row>
    <row r="351" spans="2:18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90"/>
      <c r="L351" s="90"/>
      <c r="M351" s="90"/>
      <c r="N351" s="90"/>
      <c r="O351" s="8"/>
      <c r="P351" s="8"/>
      <c r="Q351" s="8"/>
      <c r="R351" s="90"/>
    </row>
    <row r="352" spans="2:18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90"/>
      <c r="L352" s="90"/>
      <c r="M352" s="90"/>
      <c r="N352" s="90"/>
      <c r="O352" s="8"/>
      <c r="P352" s="8"/>
      <c r="Q352" s="8"/>
      <c r="R352" s="90"/>
    </row>
    <row r="353" spans="2:18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90"/>
      <c r="L353" s="90"/>
      <c r="M353" s="90"/>
      <c r="N353" s="90"/>
      <c r="O353" s="8"/>
      <c r="P353" s="8"/>
      <c r="Q353" s="8"/>
      <c r="R353" s="90"/>
    </row>
    <row r="354" spans="2:18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90"/>
      <c r="L354" s="90"/>
      <c r="M354" s="90"/>
      <c r="N354" s="90"/>
      <c r="O354" s="8"/>
      <c r="P354" s="8"/>
      <c r="Q354" s="8"/>
      <c r="R354" s="90"/>
    </row>
    <row r="355" spans="2:18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90"/>
      <c r="L355" s="90"/>
      <c r="M355" s="90"/>
      <c r="N355" s="90"/>
      <c r="O355" s="8"/>
      <c r="P355" s="8"/>
      <c r="Q355" s="8"/>
      <c r="R355" s="90"/>
    </row>
    <row r="356" spans="2:18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90"/>
      <c r="L356" s="90"/>
      <c r="M356" s="90"/>
      <c r="N356" s="90"/>
      <c r="O356" s="8"/>
      <c r="P356" s="8"/>
      <c r="Q356" s="8"/>
      <c r="R356" s="90"/>
    </row>
    <row r="357" spans="2:18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90"/>
      <c r="L357" s="90"/>
      <c r="M357" s="90"/>
      <c r="N357" s="90"/>
      <c r="O357" s="8"/>
      <c r="P357" s="8"/>
      <c r="Q357" s="8"/>
      <c r="R357" s="90"/>
    </row>
    <row r="358" spans="2:18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90"/>
      <c r="L358" s="90"/>
      <c r="M358" s="90"/>
      <c r="N358" s="90"/>
      <c r="O358" s="8"/>
      <c r="P358" s="8"/>
      <c r="Q358" s="8"/>
      <c r="R358" s="90"/>
    </row>
    <row r="359" spans="2:18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90"/>
      <c r="L359" s="90"/>
      <c r="M359" s="90"/>
      <c r="N359" s="90"/>
      <c r="O359" s="8"/>
      <c r="P359" s="8"/>
      <c r="Q359" s="8"/>
      <c r="R359" s="90"/>
    </row>
    <row r="360" spans="2:18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90"/>
      <c r="L360" s="90"/>
      <c r="M360" s="90"/>
      <c r="N360" s="90"/>
      <c r="O360" s="8"/>
      <c r="P360" s="8"/>
      <c r="Q360" s="8"/>
      <c r="R360" s="90"/>
    </row>
    <row r="361" spans="2:18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90"/>
      <c r="L361" s="90"/>
      <c r="M361" s="90"/>
      <c r="N361" s="90"/>
      <c r="O361" s="8"/>
      <c r="P361" s="8"/>
      <c r="Q361" s="8"/>
      <c r="R361" s="90"/>
    </row>
    <row r="362" spans="2:18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90"/>
      <c r="L362" s="90"/>
      <c r="M362" s="90"/>
      <c r="N362" s="90"/>
      <c r="O362" s="8"/>
      <c r="P362" s="8"/>
      <c r="Q362" s="8"/>
      <c r="R362" s="90"/>
    </row>
    <row r="363" spans="2:18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90"/>
      <c r="L363" s="90"/>
      <c r="M363" s="90"/>
      <c r="N363" s="90"/>
      <c r="O363" s="8"/>
      <c r="P363" s="8"/>
      <c r="Q363" s="8"/>
      <c r="R363" s="90"/>
    </row>
    <row r="364" spans="2:18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90"/>
      <c r="L364" s="90"/>
      <c r="M364" s="90"/>
      <c r="N364" s="90"/>
      <c r="O364" s="8"/>
      <c r="P364" s="8"/>
      <c r="Q364" s="8"/>
      <c r="R364" s="90"/>
    </row>
    <row r="365" spans="2:18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90"/>
      <c r="L365" s="90"/>
      <c r="M365" s="90"/>
      <c r="N365" s="90"/>
      <c r="O365" s="8"/>
      <c r="P365" s="8"/>
      <c r="Q365" s="8"/>
      <c r="R365" s="90"/>
    </row>
    <row r="366" spans="2:18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90"/>
      <c r="L366" s="90"/>
      <c r="M366" s="90"/>
      <c r="N366" s="90"/>
      <c r="O366" s="8"/>
      <c r="P366" s="8"/>
      <c r="Q366" s="8"/>
      <c r="R366" s="90"/>
    </row>
    <row r="367" spans="2:18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90"/>
      <c r="L367" s="90"/>
      <c r="M367" s="90"/>
      <c r="N367" s="90"/>
      <c r="O367" s="8"/>
      <c r="P367" s="8"/>
      <c r="Q367" s="8"/>
      <c r="R367" s="90"/>
    </row>
    <row r="368" spans="2:18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90"/>
      <c r="L368" s="90"/>
      <c r="M368" s="90"/>
      <c r="N368" s="90"/>
      <c r="O368" s="8"/>
      <c r="P368" s="8"/>
      <c r="Q368" s="8"/>
      <c r="R368" s="90"/>
    </row>
    <row r="369" spans="2:18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90"/>
      <c r="L369" s="90"/>
      <c r="M369" s="90"/>
      <c r="N369" s="90"/>
      <c r="O369" s="8"/>
      <c r="P369" s="8"/>
      <c r="Q369" s="8"/>
      <c r="R369" s="90"/>
    </row>
    <row r="370" spans="2:18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90"/>
      <c r="L370" s="90"/>
      <c r="M370" s="90"/>
      <c r="N370" s="90"/>
      <c r="O370" s="8"/>
      <c r="P370" s="8"/>
      <c r="Q370" s="8"/>
      <c r="R370" s="90"/>
    </row>
    <row r="371" spans="2:18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90"/>
      <c r="L371" s="90"/>
      <c r="M371" s="90"/>
      <c r="N371" s="90"/>
      <c r="O371" s="8"/>
      <c r="P371" s="8"/>
      <c r="Q371" s="8"/>
      <c r="R371" s="90"/>
    </row>
    <row r="372" spans="2:18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90"/>
      <c r="L372" s="90"/>
      <c r="M372" s="90"/>
      <c r="N372" s="90"/>
      <c r="O372" s="8"/>
      <c r="P372" s="8"/>
      <c r="Q372" s="8"/>
      <c r="R372" s="90"/>
    </row>
    <row r="373" spans="2:18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90"/>
      <c r="L373" s="90"/>
      <c r="M373" s="90"/>
      <c r="N373" s="90"/>
      <c r="O373" s="8"/>
      <c r="P373" s="8"/>
      <c r="Q373" s="8"/>
      <c r="R373" s="90"/>
    </row>
    <row r="374" spans="2:18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90"/>
      <c r="L374" s="90"/>
      <c r="M374" s="90"/>
      <c r="N374" s="90"/>
      <c r="O374" s="8"/>
      <c r="P374" s="8"/>
      <c r="Q374" s="8"/>
      <c r="R374" s="90"/>
    </row>
    <row r="375" spans="2:18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90"/>
      <c r="L375" s="90"/>
      <c r="M375" s="90"/>
      <c r="N375" s="90"/>
      <c r="O375" s="8"/>
      <c r="P375" s="8"/>
      <c r="Q375" s="8"/>
      <c r="R375" s="90"/>
    </row>
    <row r="376" spans="2:18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90"/>
      <c r="L376" s="90"/>
      <c r="M376" s="90"/>
      <c r="N376" s="90"/>
      <c r="O376" s="8"/>
      <c r="P376" s="8"/>
      <c r="Q376" s="8"/>
      <c r="R376" s="90"/>
    </row>
    <row r="377" spans="2:18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90"/>
      <c r="L377" s="90"/>
      <c r="M377" s="90"/>
      <c r="N377" s="90"/>
      <c r="O377" s="8"/>
      <c r="P377" s="8"/>
      <c r="Q377" s="8"/>
      <c r="R377" s="90"/>
    </row>
    <row r="378" spans="2:18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90"/>
      <c r="L378" s="90"/>
      <c r="M378" s="90"/>
      <c r="N378" s="90"/>
      <c r="O378" s="8"/>
      <c r="P378" s="8"/>
      <c r="Q378" s="8"/>
      <c r="R378" s="90"/>
    </row>
    <row r="379" spans="2:18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90"/>
      <c r="L379" s="90"/>
      <c r="M379" s="90"/>
      <c r="N379" s="90"/>
      <c r="O379" s="8"/>
      <c r="P379" s="8"/>
      <c r="Q379" s="8"/>
      <c r="R379" s="90"/>
    </row>
    <row r="380" spans="2:18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90"/>
      <c r="L380" s="90"/>
      <c r="M380" s="90"/>
      <c r="N380" s="90"/>
      <c r="O380" s="8"/>
      <c r="P380" s="8"/>
      <c r="Q380" s="8"/>
      <c r="R380" s="90"/>
    </row>
    <row r="381" spans="2:18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90"/>
      <c r="L381" s="90"/>
      <c r="M381" s="90"/>
      <c r="N381" s="90"/>
      <c r="O381" s="8"/>
      <c r="P381" s="8"/>
      <c r="Q381" s="8"/>
      <c r="R381" s="90"/>
    </row>
    <row r="382" spans="2:18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90"/>
      <c r="L382" s="90"/>
      <c r="M382" s="90"/>
      <c r="N382" s="90"/>
      <c r="O382" s="8"/>
      <c r="P382" s="8"/>
      <c r="Q382" s="8"/>
      <c r="R382" s="90"/>
    </row>
    <row r="383" spans="2:18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90"/>
      <c r="L383" s="90"/>
      <c r="M383" s="90"/>
      <c r="N383" s="90"/>
      <c r="O383" s="8"/>
      <c r="P383" s="8"/>
      <c r="Q383" s="8"/>
      <c r="R383" s="90"/>
    </row>
    <row r="384" spans="2:18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90"/>
      <c r="L384" s="90"/>
      <c r="M384" s="90"/>
      <c r="N384" s="90"/>
      <c r="O384" s="8"/>
      <c r="P384" s="8"/>
      <c r="Q384" s="8"/>
      <c r="R384" s="90"/>
    </row>
    <row r="385" spans="2:18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90"/>
      <c r="L385" s="90"/>
      <c r="M385" s="90"/>
      <c r="N385" s="90"/>
      <c r="O385" s="8"/>
      <c r="P385" s="8"/>
      <c r="Q385" s="8"/>
      <c r="R385" s="90"/>
    </row>
    <row r="386" spans="2:18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90"/>
      <c r="L386" s="90"/>
      <c r="M386" s="90"/>
      <c r="N386" s="90"/>
      <c r="O386" s="8"/>
      <c r="P386" s="8"/>
      <c r="Q386" s="8"/>
      <c r="R386" s="90"/>
    </row>
    <row r="387" spans="2:18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90"/>
      <c r="L387" s="90"/>
      <c r="M387" s="90"/>
      <c r="N387" s="90"/>
      <c r="O387" s="8"/>
      <c r="P387" s="8"/>
      <c r="Q387" s="8"/>
      <c r="R387" s="90"/>
    </row>
    <row r="388" spans="2:18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90"/>
      <c r="L388" s="90"/>
      <c r="M388" s="90"/>
      <c r="N388" s="90"/>
      <c r="O388" s="8"/>
      <c r="P388" s="8"/>
      <c r="Q388" s="8"/>
      <c r="R388" s="90"/>
    </row>
    <row r="389" spans="2:18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90"/>
      <c r="L389" s="90"/>
      <c r="M389" s="90"/>
      <c r="N389" s="90"/>
      <c r="O389" s="8"/>
      <c r="P389" s="8"/>
      <c r="Q389" s="8"/>
      <c r="R389" s="90"/>
    </row>
    <row r="390" spans="2:18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90"/>
      <c r="L390" s="90"/>
      <c r="M390" s="90"/>
      <c r="N390" s="90"/>
      <c r="O390" s="8"/>
      <c r="P390" s="8"/>
      <c r="Q390" s="8"/>
      <c r="R390" s="90"/>
    </row>
    <row r="391" spans="2:18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90"/>
      <c r="L391" s="90"/>
      <c r="M391" s="90"/>
      <c r="N391" s="90"/>
      <c r="O391" s="8"/>
      <c r="P391" s="8"/>
      <c r="Q391" s="8"/>
      <c r="R391" s="90"/>
    </row>
    <row r="392" spans="2:18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90"/>
      <c r="L392" s="90"/>
      <c r="M392" s="90"/>
      <c r="N392" s="90"/>
      <c r="O392" s="8"/>
      <c r="P392" s="8"/>
      <c r="Q392" s="8"/>
      <c r="R392" s="90"/>
    </row>
    <row r="393" spans="2:18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90"/>
      <c r="L393" s="90"/>
      <c r="M393" s="90"/>
      <c r="N393" s="90"/>
      <c r="O393" s="8"/>
      <c r="P393" s="8"/>
      <c r="Q393" s="8"/>
      <c r="R393" s="90"/>
    </row>
    <row r="394" spans="2:18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90"/>
      <c r="L394" s="90"/>
      <c r="M394" s="90"/>
      <c r="N394" s="90"/>
      <c r="O394" s="8"/>
      <c r="P394" s="8"/>
      <c r="Q394" s="8"/>
      <c r="R394" s="90"/>
    </row>
    <row r="395" spans="2:18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90"/>
      <c r="L395" s="90"/>
      <c r="M395" s="90"/>
      <c r="N395" s="90"/>
      <c r="O395" s="8"/>
      <c r="P395" s="8"/>
      <c r="Q395" s="8"/>
      <c r="R395" s="90"/>
    </row>
    <row r="396" spans="2:18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90"/>
      <c r="L396" s="90"/>
      <c r="M396" s="90"/>
      <c r="N396" s="90"/>
      <c r="O396" s="8"/>
      <c r="P396" s="8"/>
      <c r="Q396" s="8"/>
      <c r="R396" s="90"/>
    </row>
    <row r="397" spans="2:18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90"/>
      <c r="L397" s="90"/>
      <c r="M397" s="90"/>
      <c r="N397" s="90"/>
      <c r="O397" s="8"/>
      <c r="P397" s="8"/>
      <c r="Q397" s="8"/>
      <c r="R397" s="90"/>
    </row>
    <row r="398" spans="2:18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90"/>
      <c r="L398" s="90"/>
      <c r="M398" s="90"/>
      <c r="N398" s="90"/>
      <c r="O398" s="8"/>
      <c r="P398" s="8"/>
      <c r="Q398" s="8"/>
      <c r="R398" s="90"/>
    </row>
    <row r="399" spans="2:18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90"/>
      <c r="L399" s="90"/>
      <c r="M399" s="90"/>
      <c r="N399" s="90"/>
      <c r="O399" s="8"/>
      <c r="P399" s="8"/>
      <c r="Q399" s="8"/>
      <c r="R399" s="90"/>
    </row>
    <row r="400" spans="2:18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90"/>
      <c r="L400" s="90"/>
      <c r="M400" s="90"/>
      <c r="N400" s="90"/>
      <c r="O400" s="8"/>
      <c r="P400" s="8"/>
      <c r="Q400" s="8"/>
      <c r="R400" s="90"/>
    </row>
    <row r="401" spans="2:18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90"/>
      <c r="L401" s="90"/>
      <c r="M401" s="90"/>
      <c r="N401" s="90"/>
      <c r="O401" s="8"/>
      <c r="P401" s="8"/>
      <c r="Q401" s="8"/>
      <c r="R401" s="90"/>
    </row>
    <row r="402" spans="2:18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90"/>
      <c r="L402" s="90"/>
      <c r="M402" s="90"/>
      <c r="N402" s="90"/>
      <c r="O402" s="8"/>
      <c r="P402" s="8"/>
      <c r="Q402" s="8"/>
      <c r="R402" s="90"/>
    </row>
    <row r="403" spans="2:18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90"/>
      <c r="L403" s="90"/>
      <c r="M403" s="90"/>
      <c r="N403" s="90"/>
      <c r="O403" s="8"/>
      <c r="P403" s="8"/>
      <c r="Q403" s="8"/>
      <c r="R403" s="90"/>
    </row>
    <row r="404" spans="2:18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90"/>
      <c r="L404" s="90"/>
      <c r="M404" s="90"/>
      <c r="N404" s="90"/>
      <c r="O404" s="8"/>
      <c r="P404" s="8"/>
      <c r="Q404" s="8"/>
      <c r="R404" s="90"/>
    </row>
    <row r="405" spans="2:18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90"/>
      <c r="L405" s="90"/>
      <c r="M405" s="90"/>
      <c r="N405" s="90"/>
      <c r="O405" s="8"/>
      <c r="P405" s="8"/>
      <c r="Q405" s="8"/>
      <c r="R405" s="90"/>
    </row>
    <row r="406" spans="2:18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90"/>
      <c r="L406" s="90"/>
      <c r="M406" s="90"/>
      <c r="N406" s="90"/>
      <c r="O406" s="8"/>
      <c r="P406" s="8"/>
      <c r="Q406" s="8"/>
      <c r="R406" s="90"/>
    </row>
    <row r="407" spans="2:18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90"/>
      <c r="L407" s="90"/>
      <c r="M407" s="90"/>
      <c r="N407" s="90"/>
      <c r="O407" s="8"/>
      <c r="P407" s="8"/>
      <c r="Q407" s="8"/>
      <c r="R407" s="90"/>
    </row>
    <row r="408" spans="2:18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90"/>
      <c r="L408" s="90"/>
      <c r="M408" s="90"/>
      <c r="N408" s="90"/>
      <c r="O408" s="8"/>
      <c r="P408" s="8"/>
      <c r="Q408" s="8"/>
      <c r="R408" s="90"/>
    </row>
    <row r="409" spans="2:18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90"/>
      <c r="L409" s="90"/>
      <c r="M409" s="90"/>
      <c r="N409" s="90"/>
      <c r="O409" s="8"/>
      <c r="P409" s="8"/>
      <c r="Q409" s="8"/>
      <c r="R409" s="90"/>
    </row>
    <row r="410" spans="2:18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90"/>
      <c r="L410" s="90"/>
      <c r="M410" s="90"/>
      <c r="N410" s="90"/>
      <c r="O410" s="8"/>
      <c r="P410" s="8"/>
      <c r="Q410" s="8"/>
      <c r="R410" s="90"/>
    </row>
    <row r="411" spans="2:18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90"/>
      <c r="L411" s="90"/>
      <c r="M411" s="90"/>
      <c r="N411" s="90"/>
      <c r="O411" s="8"/>
      <c r="P411" s="8"/>
      <c r="Q411" s="8"/>
      <c r="R411" s="90"/>
    </row>
    <row r="412" spans="2:18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90"/>
      <c r="L412" s="90"/>
      <c r="M412" s="90"/>
      <c r="N412" s="90"/>
      <c r="O412" s="8"/>
      <c r="P412" s="8"/>
      <c r="Q412" s="8"/>
      <c r="R412" s="90"/>
    </row>
    <row r="413" spans="2:18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90"/>
      <c r="L413" s="90"/>
      <c r="M413" s="90"/>
      <c r="N413" s="90"/>
      <c r="O413" s="8"/>
      <c r="P413" s="8"/>
      <c r="Q413" s="8"/>
      <c r="R413" s="90"/>
    </row>
    <row r="414" spans="2:18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90"/>
      <c r="L414" s="90"/>
      <c r="M414" s="90"/>
      <c r="N414" s="90"/>
      <c r="O414" s="8"/>
      <c r="P414" s="8"/>
      <c r="Q414" s="8"/>
      <c r="R414" s="90"/>
    </row>
    <row r="415" spans="2:18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90"/>
      <c r="L415" s="90"/>
      <c r="M415" s="90"/>
      <c r="N415" s="90"/>
      <c r="O415" s="8"/>
      <c r="P415" s="8"/>
      <c r="Q415" s="8"/>
      <c r="R415" s="90"/>
    </row>
    <row r="416" spans="2:18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90"/>
      <c r="L416" s="90"/>
      <c r="M416" s="90"/>
      <c r="N416" s="90"/>
      <c r="O416" s="8"/>
      <c r="P416" s="8"/>
      <c r="Q416" s="8"/>
      <c r="R416" s="90"/>
    </row>
    <row r="417" spans="2:18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90"/>
      <c r="L417" s="90"/>
      <c r="M417" s="90"/>
      <c r="N417" s="90"/>
      <c r="O417" s="8"/>
      <c r="P417" s="8"/>
      <c r="Q417" s="8"/>
      <c r="R417" s="90"/>
    </row>
    <row r="418" spans="2:18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90"/>
      <c r="L418" s="90"/>
      <c r="M418" s="90"/>
      <c r="N418" s="90"/>
      <c r="O418" s="8"/>
      <c r="P418" s="8"/>
      <c r="Q418" s="8"/>
      <c r="R418" s="90"/>
    </row>
    <row r="419" spans="2:18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90"/>
      <c r="L419" s="90"/>
      <c r="M419" s="90"/>
      <c r="N419" s="90"/>
      <c r="O419" s="8"/>
      <c r="P419" s="8"/>
      <c r="Q419" s="8"/>
      <c r="R419" s="90"/>
    </row>
    <row r="420" spans="2:18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90"/>
      <c r="L420" s="90"/>
      <c r="M420" s="90"/>
      <c r="N420" s="90"/>
      <c r="O420" s="8"/>
      <c r="P420" s="8"/>
      <c r="Q420" s="8"/>
      <c r="R420" s="90"/>
    </row>
    <row r="421" spans="2:18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90"/>
      <c r="L421" s="90"/>
      <c r="M421" s="90"/>
      <c r="N421" s="90"/>
      <c r="O421" s="8"/>
      <c r="P421" s="8"/>
      <c r="Q421" s="8"/>
      <c r="R421" s="90"/>
    </row>
    <row r="422" spans="2:18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90"/>
      <c r="L422" s="90"/>
      <c r="M422" s="90"/>
      <c r="N422" s="90"/>
      <c r="O422" s="8"/>
      <c r="P422" s="8"/>
      <c r="Q422" s="8"/>
      <c r="R422" s="90"/>
    </row>
    <row r="423" spans="2:18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90"/>
      <c r="L423" s="90"/>
      <c r="M423" s="90"/>
      <c r="N423" s="90"/>
      <c r="O423" s="8"/>
      <c r="P423" s="8"/>
      <c r="Q423" s="8"/>
      <c r="R423" s="90"/>
    </row>
    <row r="424" spans="2:18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90"/>
      <c r="L424" s="90"/>
      <c r="M424" s="90"/>
      <c r="N424" s="90"/>
      <c r="O424" s="8"/>
      <c r="P424" s="8"/>
      <c r="Q424" s="8"/>
      <c r="R424" s="90"/>
    </row>
    <row r="425" spans="2:18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90"/>
      <c r="L425" s="90"/>
      <c r="M425" s="90"/>
      <c r="N425" s="90"/>
      <c r="O425" s="8"/>
      <c r="P425" s="8"/>
      <c r="Q425" s="8"/>
      <c r="R425" s="90"/>
    </row>
    <row r="426" spans="2:18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90"/>
      <c r="L426" s="90"/>
      <c r="M426" s="90"/>
      <c r="N426" s="90"/>
      <c r="O426" s="8"/>
      <c r="P426" s="8"/>
      <c r="Q426" s="8"/>
      <c r="R426" s="90"/>
    </row>
    <row r="427" spans="2:18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90"/>
      <c r="L427" s="90"/>
      <c r="M427" s="90"/>
      <c r="N427" s="90"/>
      <c r="O427" s="8"/>
      <c r="P427" s="8"/>
      <c r="Q427" s="8"/>
      <c r="R427" s="90"/>
    </row>
    <row r="428" spans="2:18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90"/>
      <c r="L428" s="90"/>
      <c r="M428" s="90"/>
      <c r="N428" s="90"/>
      <c r="O428" s="8"/>
      <c r="P428" s="8"/>
      <c r="Q428" s="8"/>
      <c r="R428" s="90"/>
    </row>
    <row r="429" spans="2:18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90"/>
      <c r="L429" s="90"/>
      <c r="M429" s="90"/>
      <c r="N429" s="90"/>
      <c r="O429" s="8"/>
      <c r="P429" s="8"/>
      <c r="Q429" s="8"/>
      <c r="R429" s="90"/>
    </row>
    <row r="430" spans="2:18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90"/>
      <c r="L430" s="90"/>
      <c r="M430" s="90"/>
      <c r="N430" s="90"/>
      <c r="O430" s="8"/>
      <c r="P430" s="8"/>
      <c r="Q430" s="8"/>
      <c r="R430" s="90"/>
    </row>
    <row r="431" spans="2:18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90"/>
      <c r="L431" s="90"/>
      <c r="M431" s="90"/>
      <c r="N431" s="90"/>
      <c r="O431" s="8"/>
      <c r="P431" s="8"/>
      <c r="Q431" s="8"/>
      <c r="R431" s="90"/>
    </row>
    <row r="432" spans="2:18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90"/>
      <c r="L432" s="90"/>
      <c r="M432" s="90"/>
      <c r="N432" s="90"/>
      <c r="O432" s="8"/>
      <c r="P432" s="8"/>
      <c r="Q432" s="8"/>
      <c r="R432" s="90"/>
    </row>
    <row r="433" spans="2:18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90"/>
      <c r="L433" s="90"/>
      <c r="M433" s="90"/>
      <c r="N433" s="90"/>
      <c r="O433" s="8"/>
      <c r="P433" s="8"/>
      <c r="Q433" s="8"/>
      <c r="R433" s="90"/>
    </row>
    <row r="434" spans="2:18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90"/>
      <c r="L434" s="90"/>
      <c r="M434" s="90"/>
      <c r="N434" s="90"/>
      <c r="O434" s="8"/>
      <c r="P434" s="8"/>
      <c r="Q434" s="8"/>
      <c r="R434" s="90"/>
    </row>
    <row r="435" spans="2:18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90"/>
      <c r="L435" s="90"/>
      <c r="M435" s="90"/>
      <c r="N435" s="90"/>
      <c r="O435" s="8"/>
      <c r="P435" s="8"/>
      <c r="Q435" s="8"/>
      <c r="R435" s="90"/>
    </row>
    <row r="436" spans="2:18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90"/>
      <c r="L436" s="90"/>
      <c r="M436" s="90"/>
      <c r="N436" s="90"/>
      <c r="O436" s="8"/>
      <c r="P436" s="8"/>
      <c r="Q436" s="8"/>
      <c r="R436" s="90"/>
    </row>
    <row r="437" spans="2:18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90"/>
      <c r="L437" s="90"/>
      <c r="M437" s="90"/>
      <c r="N437" s="90"/>
      <c r="O437" s="8"/>
      <c r="P437" s="8"/>
      <c r="Q437" s="8"/>
      <c r="R437" s="90"/>
    </row>
    <row r="438" spans="2:18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90"/>
      <c r="L438" s="90"/>
      <c r="M438" s="90"/>
      <c r="N438" s="90"/>
      <c r="O438" s="8"/>
      <c r="P438" s="8"/>
      <c r="Q438" s="8"/>
      <c r="R438" s="90"/>
    </row>
    <row r="439" spans="2:18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90"/>
      <c r="L439" s="90"/>
      <c r="M439" s="90"/>
      <c r="N439" s="90"/>
      <c r="O439" s="8"/>
      <c r="P439" s="8"/>
      <c r="Q439" s="8"/>
      <c r="R439" s="90"/>
    </row>
    <row r="440" spans="2:18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90"/>
      <c r="L440" s="90"/>
      <c r="M440" s="90"/>
      <c r="N440" s="90"/>
      <c r="O440" s="8"/>
      <c r="P440" s="8"/>
      <c r="Q440" s="8"/>
      <c r="R440" s="90"/>
    </row>
    <row r="441" spans="2:18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90"/>
      <c r="L441" s="90"/>
      <c r="M441" s="90"/>
      <c r="N441" s="90"/>
      <c r="O441" s="8"/>
      <c r="P441" s="8"/>
      <c r="Q441" s="8"/>
      <c r="R441" s="90"/>
    </row>
    <row r="442" spans="2:18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90"/>
      <c r="L442" s="90"/>
      <c r="M442" s="90"/>
      <c r="N442" s="90"/>
      <c r="O442" s="8"/>
      <c r="P442" s="8"/>
      <c r="Q442" s="8"/>
      <c r="R442" s="90"/>
    </row>
    <row r="443" spans="2:18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90"/>
      <c r="L443" s="90"/>
      <c r="M443" s="90"/>
      <c r="N443" s="90"/>
      <c r="O443" s="8"/>
      <c r="P443" s="8"/>
      <c r="Q443" s="8"/>
      <c r="R443" s="90"/>
    </row>
    <row r="444" spans="2:18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90"/>
      <c r="L444" s="90"/>
      <c r="M444" s="90"/>
      <c r="N444" s="90"/>
      <c r="O444" s="8"/>
      <c r="P444" s="8"/>
      <c r="Q444" s="8"/>
      <c r="R444" s="90"/>
    </row>
    <row r="445" spans="2:18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90"/>
      <c r="L445" s="90"/>
      <c r="M445" s="90"/>
      <c r="N445" s="90"/>
      <c r="O445" s="8"/>
      <c r="P445" s="8"/>
      <c r="Q445" s="8"/>
      <c r="R445" s="90"/>
    </row>
    <row r="446" spans="2:18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90"/>
      <c r="L446" s="90"/>
      <c r="M446" s="90"/>
      <c r="N446" s="90"/>
      <c r="O446" s="8"/>
      <c r="P446" s="8"/>
      <c r="Q446" s="8"/>
      <c r="R446" s="90"/>
    </row>
    <row r="447" spans="2:18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90"/>
      <c r="L447" s="90"/>
      <c r="M447" s="90"/>
      <c r="N447" s="90"/>
      <c r="O447" s="8"/>
      <c r="P447" s="8"/>
      <c r="Q447" s="8"/>
      <c r="R447" s="90"/>
    </row>
    <row r="448" spans="2:18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90"/>
      <c r="L448" s="90"/>
      <c r="M448" s="90"/>
      <c r="N448" s="90"/>
      <c r="O448" s="8"/>
      <c r="P448" s="8"/>
      <c r="Q448" s="8"/>
      <c r="R448" s="90"/>
    </row>
    <row r="449" spans="2:18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90"/>
      <c r="L449" s="90"/>
      <c r="M449" s="90"/>
      <c r="N449" s="90"/>
      <c r="O449" s="8"/>
      <c r="P449" s="8"/>
      <c r="Q449" s="8"/>
      <c r="R449" s="90"/>
    </row>
    <row r="450" spans="2:18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90"/>
      <c r="L450" s="90"/>
      <c r="M450" s="90"/>
      <c r="N450" s="90"/>
      <c r="O450" s="8"/>
      <c r="P450" s="8"/>
      <c r="Q450" s="8"/>
      <c r="R450" s="90"/>
    </row>
    <row r="451" spans="2:18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90"/>
      <c r="L451" s="90"/>
      <c r="M451" s="90"/>
      <c r="N451" s="90"/>
      <c r="O451" s="8"/>
      <c r="P451" s="8"/>
      <c r="Q451" s="8"/>
      <c r="R451" s="90"/>
    </row>
    <row r="452" spans="2:18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90"/>
      <c r="L452" s="90"/>
      <c r="M452" s="90"/>
      <c r="N452" s="90"/>
      <c r="O452" s="8"/>
      <c r="P452" s="8"/>
      <c r="Q452" s="8"/>
      <c r="R452" s="90"/>
    </row>
    <row r="453" spans="2:18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90"/>
      <c r="L453" s="90"/>
      <c r="M453" s="90"/>
      <c r="N453" s="90"/>
      <c r="O453" s="8"/>
      <c r="P453" s="8"/>
      <c r="Q453" s="8"/>
      <c r="R453" s="90"/>
    </row>
    <row r="454" spans="2:18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90"/>
      <c r="L454" s="90"/>
      <c r="M454" s="90"/>
      <c r="N454" s="90"/>
      <c r="O454" s="8"/>
      <c r="P454" s="8"/>
      <c r="Q454" s="8"/>
      <c r="R454" s="90"/>
    </row>
    <row r="455" spans="2:18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90"/>
      <c r="L455" s="90"/>
      <c r="M455" s="90"/>
      <c r="N455" s="90"/>
      <c r="O455" s="8"/>
      <c r="P455" s="8"/>
      <c r="Q455" s="8"/>
      <c r="R455" s="90"/>
    </row>
    <row r="456" spans="2:18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90"/>
      <c r="L456" s="90"/>
      <c r="M456" s="90"/>
      <c r="N456" s="90"/>
      <c r="O456" s="8"/>
      <c r="P456" s="8"/>
      <c r="Q456" s="8"/>
      <c r="R456" s="90"/>
    </row>
    <row r="457" spans="2:18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90"/>
      <c r="L457" s="90"/>
      <c r="M457" s="90"/>
      <c r="N457" s="90"/>
      <c r="O457" s="8"/>
      <c r="P457" s="8"/>
      <c r="Q457" s="8"/>
      <c r="R457" s="90"/>
    </row>
    <row r="458" spans="2:18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90"/>
      <c r="L458" s="90"/>
      <c r="M458" s="90"/>
      <c r="N458" s="90"/>
      <c r="O458" s="8"/>
      <c r="P458" s="8"/>
      <c r="Q458" s="8"/>
      <c r="R458" s="90"/>
    </row>
    <row r="459" spans="2:18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90"/>
      <c r="L459" s="90"/>
      <c r="M459" s="90"/>
      <c r="N459" s="90"/>
      <c r="O459" s="8"/>
      <c r="P459" s="8"/>
      <c r="Q459" s="8"/>
      <c r="R459" s="90"/>
    </row>
    <row r="460" spans="2:18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90"/>
      <c r="L460" s="90"/>
      <c r="M460" s="90"/>
      <c r="N460" s="90"/>
      <c r="O460" s="8"/>
      <c r="P460" s="8"/>
      <c r="Q460" s="8"/>
      <c r="R460" s="90"/>
    </row>
    <row r="461" spans="2:18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90"/>
      <c r="L461" s="90"/>
      <c r="M461" s="90"/>
      <c r="N461" s="90"/>
      <c r="O461" s="8"/>
      <c r="P461" s="8"/>
      <c r="Q461" s="8"/>
      <c r="R461" s="90"/>
    </row>
    <row r="462" spans="2:18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90"/>
      <c r="L462" s="90"/>
      <c r="M462" s="90"/>
      <c r="N462" s="90"/>
      <c r="O462" s="8"/>
      <c r="P462" s="8"/>
      <c r="Q462" s="8"/>
      <c r="R462" s="90"/>
    </row>
    <row r="463" spans="2:18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90"/>
      <c r="L463" s="90"/>
      <c r="M463" s="90"/>
      <c r="N463" s="90"/>
      <c r="O463" s="8"/>
      <c r="P463" s="8"/>
      <c r="Q463" s="8"/>
      <c r="R463" s="90"/>
    </row>
    <row r="464" spans="2:18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90"/>
      <c r="L464" s="90"/>
      <c r="M464" s="90"/>
      <c r="N464" s="90"/>
      <c r="O464" s="8"/>
      <c r="P464" s="8"/>
      <c r="Q464" s="8"/>
      <c r="R464" s="90"/>
    </row>
    <row r="465" spans="2:18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90"/>
      <c r="L465" s="90"/>
      <c r="M465" s="90"/>
      <c r="N465" s="90"/>
      <c r="O465" s="8"/>
      <c r="P465" s="8"/>
      <c r="Q465" s="8"/>
      <c r="R465" s="90"/>
    </row>
    <row r="466" spans="2:18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90"/>
      <c r="L466" s="90"/>
      <c r="M466" s="90"/>
      <c r="N466" s="90"/>
      <c r="O466" s="8"/>
      <c r="P466" s="8"/>
      <c r="Q466" s="8"/>
      <c r="R466" s="90"/>
    </row>
    <row r="467" spans="2:18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90"/>
      <c r="L467" s="90"/>
      <c r="M467" s="90"/>
      <c r="N467" s="90"/>
      <c r="O467" s="8"/>
      <c r="P467" s="8"/>
      <c r="Q467" s="8"/>
      <c r="R467" s="90"/>
    </row>
    <row r="468" spans="2:18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90"/>
      <c r="L468" s="90"/>
      <c r="M468" s="90"/>
      <c r="N468" s="90"/>
      <c r="O468" s="8"/>
      <c r="P468" s="8"/>
      <c r="Q468" s="8"/>
      <c r="R468" s="90"/>
    </row>
    <row r="469" spans="2:18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90"/>
      <c r="L469" s="90"/>
      <c r="M469" s="90"/>
      <c r="N469" s="90"/>
      <c r="O469" s="8"/>
      <c r="P469" s="8"/>
      <c r="Q469" s="8"/>
      <c r="R469" s="90"/>
    </row>
    <row r="470" spans="2:18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90"/>
      <c r="L470" s="90"/>
      <c r="M470" s="90"/>
      <c r="N470" s="90"/>
      <c r="O470" s="8"/>
      <c r="P470" s="8"/>
      <c r="Q470" s="8"/>
      <c r="R470" s="90"/>
    </row>
    <row r="471" spans="2:18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90"/>
      <c r="L471" s="90"/>
      <c r="M471" s="90"/>
      <c r="N471" s="90"/>
      <c r="O471" s="8"/>
      <c r="P471" s="8"/>
      <c r="Q471" s="8"/>
      <c r="R471" s="90"/>
    </row>
    <row r="472" spans="2:18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90"/>
      <c r="L472" s="90"/>
      <c r="M472" s="90"/>
      <c r="N472" s="90"/>
      <c r="O472" s="8"/>
      <c r="P472" s="8"/>
      <c r="Q472" s="8"/>
      <c r="R472" s="90"/>
    </row>
    <row r="473" spans="2:18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90"/>
      <c r="L473" s="90"/>
      <c r="M473" s="90"/>
      <c r="N473" s="90"/>
      <c r="O473" s="8"/>
      <c r="P473" s="8"/>
      <c r="Q473" s="8"/>
      <c r="R473" s="90"/>
    </row>
    <row r="474" spans="2:18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90"/>
      <c r="L474" s="90"/>
      <c r="M474" s="90"/>
      <c r="N474" s="90"/>
      <c r="O474" s="8"/>
      <c r="P474" s="8"/>
      <c r="Q474" s="8"/>
      <c r="R474" s="90"/>
    </row>
    <row r="475" spans="2:18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90"/>
      <c r="L475" s="90"/>
      <c r="M475" s="90"/>
      <c r="N475" s="90"/>
      <c r="O475" s="8"/>
      <c r="P475" s="8"/>
      <c r="Q475" s="8"/>
      <c r="R475" s="90"/>
    </row>
    <row r="476" spans="2:18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90"/>
      <c r="L476" s="90"/>
      <c r="M476" s="90"/>
      <c r="N476" s="90"/>
      <c r="O476" s="8"/>
      <c r="P476" s="8"/>
      <c r="Q476" s="8"/>
      <c r="R476" s="90"/>
    </row>
    <row r="477" spans="2:18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90"/>
      <c r="L477" s="90"/>
      <c r="M477" s="90"/>
      <c r="N477" s="90"/>
      <c r="O477" s="8"/>
      <c r="P477" s="8"/>
      <c r="Q477" s="8"/>
      <c r="R477" s="90"/>
    </row>
    <row r="478" spans="2:18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90"/>
      <c r="L478" s="90"/>
      <c r="M478" s="90"/>
      <c r="N478" s="90"/>
      <c r="O478" s="8"/>
      <c r="P478" s="8"/>
      <c r="Q478" s="8"/>
      <c r="R478" s="90"/>
    </row>
    <row r="479" spans="2:18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90"/>
      <c r="L479" s="90"/>
      <c r="M479" s="90"/>
      <c r="N479" s="90"/>
      <c r="O479" s="8"/>
      <c r="P479" s="8"/>
      <c r="Q479" s="8"/>
      <c r="R479" s="90"/>
    </row>
    <row r="480" spans="2:18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90"/>
      <c r="L480" s="90"/>
      <c r="M480" s="90"/>
      <c r="N480" s="90"/>
      <c r="O480" s="8"/>
      <c r="P480" s="8"/>
      <c r="Q480" s="8"/>
      <c r="R480" s="90"/>
    </row>
    <row r="481" spans="2:18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90"/>
      <c r="L481" s="90"/>
      <c r="M481" s="90"/>
      <c r="N481" s="90"/>
      <c r="O481" s="8"/>
      <c r="P481" s="8"/>
      <c r="Q481" s="8"/>
      <c r="R481" s="90"/>
    </row>
    <row r="482" spans="2:18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90"/>
      <c r="L482" s="90"/>
      <c r="M482" s="90"/>
      <c r="N482" s="90"/>
      <c r="O482" s="8"/>
      <c r="P482" s="8"/>
      <c r="Q482" s="8"/>
      <c r="R482" s="90"/>
    </row>
    <row r="483" spans="2:18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90"/>
      <c r="L483" s="90"/>
      <c r="M483" s="90"/>
      <c r="N483" s="90"/>
      <c r="O483" s="8"/>
      <c r="P483" s="8"/>
      <c r="Q483" s="8"/>
      <c r="R483" s="90"/>
    </row>
    <row r="484" spans="2:18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90"/>
      <c r="L484" s="90"/>
      <c r="M484" s="90"/>
      <c r="N484" s="90"/>
      <c r="O484" s="8"/>
      <c r="P484" s="8"/>
      <c r="Q484" s="8"/>
      <c r="R484" s="90"/>
    </row>
    <row r="485" spans="2:18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90"/>
      <c r="L485" s="90"/>
      <c r="M485" s="90"/>
      <c r="N485" s="90"/>
      <c r="O485" s="8"/>
      <c r="P485" s="8"/>
      <c r="Q485" s="8"/>
      <c r="R485" s="90"/>
    </row>
    <row r="486" spans="2:18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90"/>
      <c r="L486" s="90"/>
      <c r="M486" s="90"/>
      <c r="N486" s="90"/>
      <c r="O486" s="8"/>
      <c r="P486" s="8"/>
      <c r="Q486" s="8"/>
      <c r="R486" s="90"/>
    </row>
    <row r="487" spans="2:18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90"/>
      <c r="L487" s="90"/>
      <c r="M487" s="90"/>
      <c r="N487" s="90"/>
      <c r="O487" s="8"/>
      <c r="P487" s="8"/>
      <c r="Q487" s="8"/>
      <c r="R487" s="90"/>
    </row>
    <row r="488" spans="2:18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90"/>
      <c r="L488" s="90"/>
      <c r="M488" s="90"/>
      <c r="N488" s="90"/>
      <c r="O488" s="8"/>
      <c r="P488" s="8"/>
      <c r="Q488" s="8"/>
      <c r="R488" s="90"/>
    </row>
    <row r="489" spans="2:18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90"/>
      <c r="L489" s="90"/>
      <c r="M489" s="90"/>
      <c r="N489" s="90"/>
      <c r="O489" s="8"/>
      <c r="P489" s="8"/>
      <c r="Q489" s="8"/>
      <c r="R489" s="90"/>
    </row>
    <row r="490" spans="2:18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90"/>
      <c r="L490" s="90"/>
      <c r="M490" s="90"/>
      <c r="N490" s="90"/>
      <c r="O490" s="8"/>
      <c r="P490" s="8"/>
      <c r="Q490" s="8"/>
      <c r="R490" s="90"/>
    </row>
    <row r="491" spans="2:18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90"/>
      <c r="L491" s="90"/>
      <c r="M491" s="90"/>
      <c r="N491" s="90"/>
      <c r="O491" s="8"/>
      <c r="P491" s="8"/>
      <c r="Q491" s="8"/>
      <c r="R491" s="90"/>
    </row>
    <row r="492" spans="2:18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90"/>
      <c r="L492" s="90"/>
      <c r="M492" s="90"/>
      <c r="N492" s="90"/>
      <c r="O492" s="8"/>
      <c r="P492" s="8"/>
      <c r="Q492" s="8"/>
      <c r="R492" s="90"/>
    </row>
    <row r="493" spans="2:18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90"/>
      <c r="L493" s="90"/>
      <c r="M493" s="90"/>
      <c r="N493" s="90"/>
      <c r="O493" s="8"/>
      <c r="P493" s="8"/>
      <c r="Q493" s="8"/>
      <c r="R493" s="90"/>
    </row>
    <row r="494" spans="2:18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90"/>
      <c r="L494" s="90"/>
      <c r="M494" s="90"/>
      <c r="N494" s="90"/>
      <c r="O494" s="8"/>
      <c r="P494" s="8"/>
      <c r="Q494" s="8"/>
      <c r="R494" s="90"/>
    </row>
    <row r="495" spans="2:18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90"/>
      <c r="L495" s="90"/>
      <c r="M495" s="90"/>
      <c r="N495" s="90"/>
      <c r="O495" s="8"/>
      <c r="P495" s="8"/>
      <c r="Q495" s="8"/>
      <c r="R495" s="90"/>
    </row>
    <row r="496" spans="2:18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90"/>
      <c r="L496" s="90"/>
      <c r="M496" s="90"/>
      <c r="N496" s="90"/>
      <c r="O496" s="8"/>
      <c r="P496" s="8"/>
      <c r="Q496" s="8"/>
      <c r="R496" s="90"/>
    </row>
    <row r="497" spans="2:18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90"/>
      <c r="L497" s="90"/>
      <c r="M497" s="90"/>
      <c r="N497" s="90"/>
      <c r="O497" s="8"/>
      <c r="P497" s="8"/>
      <c r="Q497" s="8"/>
      <c r="R497" s="90"/>
    </row>
    <row r="498" spans="2:18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90"/>
      <c r="L498" s="90"/>
      <c r="M498" s="90"/>
      <c r="N498" s="90"/>
      <c r="O498" s="8"/>
      <c r="P498" s="8"/>
      <c r="Q498" s="8"/>
      <c r="R498" s="90"/>
    </row>
    <row r="499" spans="2:18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90"/>
      <c r="L499" s="90"/>
      <c r="M499" s="90"/>
      <c r="N499" s="90"/>
      <c r="O499" s="8"/>
      <c r="P499" s="8"/>
      <c r="Q499" s="8"/>
      <c r="R499" s="90"/>
    </row>
    <row r="500" spans="2:18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90"/>
      <c r="L500" s="90"/>
      <c r="M500" s="90"/>
      <c r="N500" s="90"/>
      <c r="O500" s="8"/>
      <c r="P500" s="8"/>
      <c r="Q500" s="8"/>
      <c r="R500" s="90"/>
    </row>
    <row r="501" spans="2:18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90"/>
      <c r="L501" s="90"/>
      <c r="M501" s="90"/>
      <c r="N501" s="90"/>
      <c r="O501" s="8"/>
      <c r="P501" s="8"/>
      <c r="Q501" s="8"/>
      <c r="R501" s="90"/>
    </row>
    <row r="502" spans="2:18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90"/>
      <c r="L502" s="90"/>
      <c r="M502" s="90"/>
      <c r="N502" s="90"/>
      <c r="O502" s="8"/>
      <c r="P502" s="8"/>
      <c r="Q502" s="8"/>
      <c r="R502" s="90"/>
    </row>
    <row r="503" spans="2:18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90"/>
      <c r="L503" s="90"/>
      <c r="M503" s="90"/>
      <c r="N503" s="90"/>
      <c r="O503" s="8"/>
      <c r="P503" s="8"/>
      <c r="Q503" s="8"/>
      <c r="R503" s="90"/>
    </row>
    <row r="504" spans="2:18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90"/>
      <c r="L504" s="90"/>
      <c r="M504" s="90"/>
      <c r="N504" s="90"/>
      <c r="O504" s="8"/>
      <c r="P504" s="8"/>
      <c r="Q504" s="8"/>
      <c r="R504" s="90"/>
    </row>
    <row r="505" spans="2:18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90"/>
      <c r="L505" s="90"/>
      <c r="M505" s="90"/>
      <c r="N505" s="90"/>
      <c r="O505" s="8"/>
      <c r="P505" s="8"/>
      <c r="Q505" s="8"/>
      <c r="R505" s="90"/>
    </row>
    <row r="506" spans="2:18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90"/>
      <c r="L506" s="90"/>
      <c r="M506" s="90"/>
      <c r="N506" s="90"/>
      <c r="O506" s="8"/>
      <c r="P506" s="8"/>
      <c r="Q506" s="8"/>
      <c r="R506" s="90"/>
    </row>
    <row r="507" spans="2:18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90"/>
      <c r="L507" s="90"/>
      <c r="M507" s="90"/>
      <c r="N507" s="90"/>
      <c r="O507" s="8"/>
      <c r="P507" s="8"/>
      <c r="Q507" s="8"/>
      <c r="R507" s="90"/>
    </row>
    <row r="508" spans="2:18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90"/>
      <c r="L508" s="90"/>
      <c r="M508" s="90"/>
      <c r="N508" s="90"/>
      <c r="O508" s="8"/>
      <c r="P508" s="8"/>
      <c r="Q508" s="8"/>
      <c r="R508" s="90"/>
    </row>
    <row r="509" spans="2:18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90"/>
      <c r="L509" s="90"/>
      <c r="M509" s="90"/>
      <c r="N509" s="90"/>
      <c r="O509" s="8"/>
      <c r="P509" s="8"/>
      <c r="Q509" s="8"/>
      <c r="R509" s="90"/>
    </row>
    <row r="510" spans="2:18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90"/>
      <c r="L510" s="90"/>
      <c r="M510" s="90"/>
      <c r="N510" s="90"/>
      <c r="O510" s="8"/>
      <c r="P510" s="8"/>
      <c r="Q510" s="8"/>
      <c r="R510" s="90"/>
    </row>
    <row r="511" spans="2:18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90"/>
      <c r="L511" s="90"/>
      <c r="M511" s="90"/>
      <c r="N511" s="90"/>
      <c r="O511" s="8"/>
      <c r="P511" s="8"/>
      <c r="Q511" s="8"/>
      <c r="R511" s="90"/>
    </row>
    <row r="512" spans="2:18" x14ac:dyDescent="0.25">
      <c r="B512" s="8"/>
      <c r="C512" s="8"/>
      <c r="D512" s="8"/>
      <c r="E512" s="8"/>
      <c r="F512" s="8"/>
      <c r="G512" s="8"/>
      <c r="H512" s="8"/>
      <c r="I512" s="8"/>
      <c r="J512" s="8"/>
      <c r="K512" s="90"/>
      <c r="L512" s="90"/>
      <c r="M512" s="90"/>
      <c r="N512" s="90"/>
      <c r="O512" s="8"/>
      <c r="P512" s="8"/>
      <c r="Q512" s="8"/>
      <c r="R512" s="90"/>
    </row>
    <row r="513" spans="2:18" x14ac:dyDescent="0.25">
      <c r="B513" s="8"/>
      <c r="C513" s="8"/>
      <c r="D513" s="8"/>
      <c r="E513" s="8"/>
      <c r="F513" s="8"/>
      <c r="G513" s="8"/>
      <c r="H513" s="8"/>
      <c r="I513" s="8"/>
      <c r="J513" s="8"/>
      <c r="K513" s="90"/>
      <c r="L513" s="90"/>
      <c r="M513" s="90"/>
      <c r="N513" s="90"/>
      <c r="O513" s="8"/>
      <c r="P513" s="8"/>
      <c r="Q513" s="8"/>
      <c r="R513" s="90"/>
    </row>
    <row r="514" spans="2:18" x14ac:dyDescent="0.25">
      <c r="B514" s="8"/>
      <c r="C514" s="8"/>
      <c r="D514" s="8"/>
      <c r="E514" s="8"/>
      <c r="F514" s="8"/>
      <c r="G514" s="8"/>
      <c r="H514" s="8"/>
      <c r="I514" s="8"/>
      <c r="J514" s="8"/>
      <c r="K514" s="90"/>
      <c r="L514" s="90"/>
      <c r="M514" s="90"/>
      <c r="N514" s="90"/>
      <c r="O514" s="8"/>
      <c r="P514" s="8"/>
      <c r="Q514" s="8"/>
      <c r="R514" s="90"/>
    </row>
    <row r="515" spans="2:18" x14ac:dyDescent="0.25">
      <c r="B515" s="8"/>
      <c r="C515" s="8"/>
      <c r="D515" s="8"/>
      <c r="E515" s="8"/>
      <c r="F515" s="8"/>
      <c r="G515" s="8"/>
      <c r="H515" s="8"/>
      <c r="I515" s="8"/>
      <c r="J515" s="8"/>
      <c r="K515" s="90"/>
      <c r="L515" s="90"/>
      <c r="M515" s="90"/>
      <c r="N515" s="90"/>
      <c r="O515" s="8"/>
      <c r="P515" s="8"/>
      <c r="Q515" s="8"/>
      <c r="R515" s="90"/>
    </row>
  </sheetData>
  <mergeCells count="107">
    <mergeCell ref="B132:B136"/>
    <mergeCell ref="C132:C136"/>
    <mergeCell ref="D132:D136"/>
    <mergeCell ref="B137:B141"/>
    <mergeCell ref="C137:C141"/>
    <mergeCell ref="D137:D141"/>
    <mergeCell ref="B159:B163"/>
    <mergeCell ref="C159:C163"/>
    <mergeCell ref="D159:D163"/>
    <mergeCell ref="B102:B126"/>
    <mergeCell ref="C102:C126"/>
    <mergeCell ref="D102:D106"/>
    <mergeCell ref="D107:D111"/>
    <mergeCell ref="D112:D116"/>
    <mergeCell ref="D122:D126"/>
    <mergeCell ref="B127:B131"/>
    <mergeCell ref="C127:C131"/>
    <mergeCell ref="D127:D131"/>
    <mergeCell ref="B87:B91"/>
    <mergeCell ref="C87:C91"/>
    <mergeCell ref="D87:D91"/>
    <mergeCell ref="B92:B96"/>
    <mergeCell ref="C92:C96"/>
    <mergeCell ref="D92:D96"/>
    <mergeCell ref="B97:B101"/>
    <mergeCell ref="C97:C101"/>
    <mergeCell ref="D97:D101"/>
    <mergeCell ref="D62:D66"/>
    <mergeCell ref="D67:D71"/>
    <mergeCell ref="B72:B76"/>
    <mergeCell ref="C72:C76"/>
    <mergeCell ref="D72:D76"/>
    <mergeCell ref="B77:B86"/>
    <mergeCell ref="C77:C86"/>
    <mergeCell ref="D77:D81"/>
    <mergeCell ref="D82:D86"/>
    <mergeCell ref="A3:R3"/>
    <mergeCell ref="A5:A7"/>
    <mergeCell ref="B5:B7"/>
    <mergeCell ref="C5:C7"/>
    <mergeCell ref="D5:D7"/>
    <mergeCell ref="E5:E7"/>
    <mergeCell ref="F5:R5"/>
    <mergeCell ref="F6:F7"/>
    <mergeCell ref="B30:B34"/>
    <mergeCell ref="C30:C34"/>
    <mergeCell ref="D30:D34"/>
    <mergeCell ref="G6:R6"/>
    <mergeCell ref="B9:R9"/>
    <mergeCell ref="B10:B14"/>
    <mergeCell ref="C10:C14"/>
    <mergeCell ref="D10:D14"/>
    <mergeCell ref="B15:B19"/>
    <mergeCell ref="C15:C19"/>
    <mergeCell ref="D15:D19"/>
    <mergeCell ref="B20:B29"/>
    <mergeCell ref="C20:C29"/>
    <mergeCell ref="D20:D24"/>
    <mergeCell ref="D25:D29"/>
    <mergeCell ref="B35:B39"/>
    <mergeCell ref="C35:C39"/>
    <mergeCell ref="D35:D39"/>
    <mergeCell ref="B40:B44"/>
    <mergeCell ref="B175:B179"/>
    <mergeCell ref="C175:C179"/>
    <mergeCell ref="D175:D179"/>
    <mergeCell ref="B180:B184"/>
    <mergeCell ref="C180:C184"/>
    <mergeCell ref="D180:D184"/>
    <mergeCell ref="D117:D121"/>
    <mergeCell ref="C40:C44"/>
    <mergeCell ref="D40:D44"/>
    <mergeCell ref="B45:R45"/>
    <mergeCell ref="B46:B50"/>
    <mergeCell ref="C46:C50"/>
    <mergeCell ref="D46:D50"/>
    <mergeCell ref="B51:B55"/>
    <mergeCell ref="C51:C55"/>
    <mergeCell ref="D51:D55"/>
    <mergeCell ref="B56:R56"/>
    <mergeCell ref="B57:B71"/>
    <mergeCell ref="C57:C71"/>
    <mergeCell ref="D57:D61"/>
    <mergeCell ref="B190:B194"/>
    <mergeCell ref="C190:C194"/>
    <mergeCell ref="D190:D194"/>
    <mergeCell ref="B185:B189"/>
    <mergeCell ref="C185:C189"/>
    <mergeCell ref="D185:D189"/>
    <mergeCell ref="B142:B146"/>
    <mergeCell ref="C142:C146"/>
    <mergeCell ref="D142:D146"/>
    <mergeCell ref="B147:R147"/>
    <mergeCell ref="B148:B152"/>
    <mergeCell ref="C148:C152"/>
    <mergeCell ref="D148:D152"/>
    <mergeCell ref="B153:B157"/>
    <mergeCell ref="C153:C157"/>
    <mergeCell ref="D153:D157"/>
    <mergeCell ref="B158:R158"/>
    <mergeCell ref="B164:B168"/>
    <mergeCell ref="C164:C168"/>
    <mergeCell ref="D164:D168"/>
    <mergeCell ref="B169:R169"/>
    <mergeCell ref="B170:B174"/>
    <mergeCell ref="C170:C174"/>
    <mergeCell ref="D170:D174"/>
  </mergeCells>
  <pageMargins left="0.11811023622047245" right="0.11811023622047245" top="0.74803149606299213" bottom="0.39370078740157483" header="0.31496062992125984" footer="0.35433070866141736"/>
  <pageSetup paperSize="9" scale="60" fitToHeight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8"/>
  <sheetViews>
    <sheetView topLeftCell="E1" workbookViewId="0">
      <selection activeCell="G24" sqref="G24"/>
    </sheetView>
  </sheetViews>
  <sheetFormatPr defaultColWidth="9.140625" defaultRowHeight="15" x14ac:dyDescent="0.25"/>
  <cols>
    <col min="1" max="1" width="8.5703125" style="36" customWidth="1"/>
    <col min="2" max="2" width="17.85546875" style="36" customWidth="1"/>
    <col min="3" max="3" width="16.7109375" style="36" customWidth="1"/>
    <col min="4" max="4" width="12.28515625" style="36" customWidth="1"/>
    <col min="5" max="5" width="30.140625" style="36" customWidth="1"/>
    <col min="6" max="6" width="10.5703125" style="36" customWidth="1"/>
    <col min="7" max="7" width="26.5703125" style="36" customWidth="1"/>
    <col min="8" max="8" width="10.140625" style="36" customWidth="1"/>
    <col min="9" max="16384" width="9.140625" style="36"/>
  </cols>
  <sheetData>
    <row r="1" spans="1:14" x14ac:dyDescent="0.25">
      <c r="N1" s="77" t="s">
        <v>126</v>
      </c>
    </row>
    <row r="2" spans="1:14" ht="18.75" x14ac:dyDescent="0.3">
      <c r="A2" s="216" t="s">
        <v>127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4" spans="1:14" x14ac:dyDescent="0.25">
      <c r="A4" s="217" t="s">
        <v>128</v>
      </c>
      <c r="B4" s="217" t="s">
        <v>129</v>
      </c>
      <c r="C4" s="217" t="s">
        <v>130</v>
      </c>
      <c r="D4" s="217" t="s">
        <v>131</v>
      </c>
      <c r="E4" s="217" t="s">
        <v>132</v>
      </c>
      <c r="F4" s="217" t="s">
        <v>133</v>
      </c>
      <c r="G4" s="217" t="s">
        <v>2</v>
      </c>
      <c r="H4" s="217" t="s">
        <v>134</v>
      </c>
      <c r="I4" s="217"/>
      <c r="J4" s="217"/>
      <c r="K4" s="217"/>
      <c r="L4" s="217"/>
      <c r="M4" s="217"/>
      <c r="N4" s="217"/>
    </row>
    <row r="5" spans="1:14" x14ac:dyDescent="0.25">
      <c r="A5" s="217"/>
      <c r="B5" s="217"/>
      <c r="C5" s="217"/>
      <c r="D5" s="217"/>
      <c r="E5" s="217"/>
      <c r="F5" s="217"/>
      <c r="G5" s="217"/>
      <c r="H5" s="217" t="s">
        <v>3</v>
      </c>
      <c r="I5" s="217" t="s">
        <v>135</v>
      </c>
      <c r="J5" s="217"/>
      <c r="K5" s="217"/>
      <c r="L5" s="217"/>
      <c r="M5" s="217"/>
      <c r="N5" s="217"/>
    </row>
    <row r="6" spans="1:14" x14ac:dyDescent="0.25">
      <c r="A6" s="217"/>
      <c r="B6" s="217"/>
      <c r="C6" s="217"/>
      <c r="D6" s="217"/>
      <c r="E6" s="217"/>
      <c r="F6" s="217"/>
      <c r="G6" s="217"/>
      <c r="H6" s="217"/>
      <c r="I6" s="96">
        <v>2019</v>
      </c>
      <c r="J6" s="96">
        <v>2020</v>
      </c>
      <c r="K6" s="96">
        <v>2021</v>
      </c>
      <c r="L6" s="96">
        <v>2022</v>
      </c>
      <c r="M6" s="96">
        <v>2023</v>
      </c>
      <c r="N6" s="96">
        <v>2024</v>
      </c>
    </row>
    <row r="7" spans="1:14" x14ac:dyDescent="0.25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</row>
    <row r="8" spans="1:14" x14ac:dyDescent="0.25">
      <c r="A8" s="218" t="s">
        <v>136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</row>
    <row r="9" spans="1:14" x14ac:dyDescent="0.25">
      <c r="A9" s="233">
        <v>1</v>
      </c>
      <c r="B9" s="217" t="s">
        <v>137</v>
      </c>
      <c r="C9" s="217" t="s">
        <v>138</v>
      </c>
      <c r="D9" s="234" t="s">
        <v>42</v>
      </c>
      <c r="E9" s="235" t="s">
        <v>139</v>
      </c>
      <c r="F9" s="233" t="s">
        <v>140</v>
      </c>
      <c r="G9" s="37" t="s">
        <v>3</v>
      </c>
      <c r="H9" s="119">
        <f>SUM(H10:H13)</f>
        <v>137433</v>
      </c>
      <c r="I9" s="38">
        <f t="shared" ref="I9:N9" si="0">SUM(I10:I13)</f>
        <v>54733.9</v>
      </c>
      <c r="J9" s="39">
        <f t="shared" si="0"/>
        <v>13980.8</v>
      </c>
      <c r="K9" s="39">
        <f t="shared" si="0"/>
        <v>32903.1</v>
      </c>
      <c r="L9" s="40">
        <f t="shared" si="0"/>
        <v>12310.1</v>
      </c>
      <c r="M9" s="39">
        <f t="shared" si="0"/>
        <v>12086.599999999999</v>
      </c>
      <c r="N9" s="116">
        <f t="shared" si="0"/>
        <v>11418.5</v>
      </c>
    </row>
    <row r="10" spans="1:14" x14ac:dyDescent="0.25">
      <c r="A10" s="233"/>
      <c r="B10" s="217"/>
      <c r="C10" s="217"/>
      <c r="D10" s="234"/>
      <c r="E10" s="235"/>
      <c r="F10" s="233"/>
      <c r="G10" s="96" t="s">
        <v>4</v>
      </c>
      <c r="H10" s="120">
        <f>SUM(I10:O10)</f>
        <v>36311.199999999997</v>
      </c>
      <c r="I10" s="42">
        <v>17124.599999999999</v>
      </c>
      <c r="J10" s="94">
        <v>3293.8</v>
      </c>
      <c r="K10" s="94">
        <v>4020.1</v>
      </c>
      <c r="L10" s="94">
        <v>4080.8</v>
      </c>
      <c r="M10" s="94">
        <v>4006.7</v>
      </c>
      <c r="N10" s="117">
        <v>3785.2</v>
      </c>
    </row>
    <row r="11" spans="1:14" ht="30" x14ac:dyDescent="0.25">
      <c r="A11" s="233"/>
      <c r="B11" s="217"/>
      <c r="C11" s="217"/>
      <c r="D11" s="234"/>
      <c r="E11" s="235"/>
      <c r="F11" s="233"/>
      <c r="G11" s="96" t="s">
        <v>5</v>
      </c>
      <c r="H11" s="120">
        <f>SUM(I11:O11)</f>
        <v>76321.100000000006</v>
      </c>
      <c r="I11" s="42">
        <v>29152.7</v>
      </c>
      <c r="J11" s="94">
        <v>5151.8</v>
      </c>
      <c r="K11" s="94">
        <v>23446.400000000001</v>
      </c>
      <c r="L11" s="94">
        <v>6382.8</v>
      </c>
      <c r="M11" s="94">
        <v>6266.9</v>
      </c>
      <c r="N11" s="117">
        <v>5920.5</v>
      </c>
    </row>
    <row r="12" spans="1:14" x14ac:dyDescent="0.25">
      <c r="A12" s="233"/>
      <c r="B12" s="217"/>
      <c r="C12" s="217"/>
      <c r="D12" s="234"/>
      <c r="E12" s="235"/>
      <c r="F12" s="233"/>
      <c r="G12" s="96" t="s">
        <v>6</v>
      </c>
      <c r="H12" s="120">
        <f>SUM(I12:O12)</f>
        <v>24800.7</v>
      </c>
      <c r="I12" s="94">
        <f>2123.2+417.9+5625.5+290</f>
        <v>8456.6</v>
      </c>
      <c r="J12" s="94">
        <f>1490.5+109.8+3934.9</f>
        <v>5535.2</v>
      </c>
      <c r="K12" s="94">
        <v>5436.6</v>
      </c>
      <c r="L12" s="94">
        <v>1846.5</v>
      </c>
      <c r="M12" s="94">
        <v>1813</v>
      </c>
      <c r="N12" s="117">
        <v>1712.8</v>
      </c>
    </row>
    <row r="13" spans="1:14" ht="30" x14ac:dyDescent="0.25">
      <c r="A13" s="233"/>
      <c r="B13" s="217"/>
      <c r="C13" s="217"/>
      <c r="D13" s="234"/>
      <c r="E13" s="235"/>
      <c r="F13" s="233"/>
      <c r="G13" s="42" t="s">
        <v>55</v>
      </c>
      <c r="H13" s="41">
        <f t="shared" ref="H13" si="1">SUM(I13:N13)</f>
        <v>0</v>
      </c>
      <c r="I13" s="43">
        <f t="shared" ref="I13:N18" si="2">I8</f>
        <v>0</v>
      </c>
      <c r="J13" s="94">
        <v>0</v>
      </c>
      <c r="K13" s="1">
        <f t="shared" si="2"/>
        <v>0</v>
      </c>
      <c r="L13" s="1">
        <f t="shared" si="2"/>
        <v>0</v>
      </c>
      <c r="M13" s="1">
        <f t="shared" si="2"/>
        <v>0</v>
      </c>
      <c r="N13" s="43">
        <f t="shared" si="2"/>
        <v>0</v>
      </c>
    </row>
    <row r="14" spans="1:14" x14ac:dyDescent="0.25">
      <c r="A14" s="220"/>
      <c r="B14" s="223" t="s">
        <v>141</v>
      </c>
      <c r="C14" s="224"/>
      <c r="D14" s="224"/>
      <c r="E14" s="224"/>
      <c r="F14" s="225"/>
      <c r="G14" s="37" t="s">
        <v>3</v>
      </c>
      <c r="H14" s="119">
        <f>SUM(H15:H18)</f>
        <v>137433</v>
      </c>
      <c r="I14" s="44">
        <f t="shared" ref="I14:L14" si="3">SUM(I10:I13)</f>
        <v>54733.9</v>
      </c>
      <c r="J14" s="44">
        <f t="shared" si="3"/>
        <v>13980.8</v>
      </c>
      <c r="K14" s="45">
        <f t="shared" si="3"/>
        <v>32903.1</v>
      </c>
      <c r="L14" s="45">
        <f t="shared" si="3"/>
        <v>12310.1</v>
      </c>
      <c r="M14" s="39">
        <f t="shared" ref="M14:N14" si="4">SUM(M15:M18)</f>
        <v>12086.599999999999</v>
      </c>
      <c r="N14" s="116">
        <f t="shared" si="4"/>
        <v>11418.5</v>
      </c>
    </row>
    <row r="15" spans="1:14" x14ac:dyDescent="0.25">
      <c r="A15" s="221"/>
      <c r="B15" s="226"/>
      <c r="C15" s="227"/>
      <c r="D15" s="227"/>
      <c r="E15" s="227"/>
      <c r="F15" s="228"/>
      <c r="G15" s="96" t="s">
        <v>4</v>
      </c>
      <c r="H15" s="120">
        <f>SUM(I15:O15)</f>
        <v>36311.199999999997</v>
      </c>
      <c r="I15" s="43">
        <f t="shared" si="2"/>
        <v>17124.599999999999</v>
      </c>
      <c r="J15" s="43">
        <f t="shared" si="2"/>
        <v>3293.8</v>
      </c>
      <c r="K15" s="1">
        <f t="shared" si="2"/>
        <v>4020.1</v>
      </c>
      <c r="L15" s="1">
        <f t="shared" si="2"/>
        <v>4080.8</v>
      </c>
      <c r="M15" s="94">
        <v>4006.7</v>
      </c>
      <c r="N15" s="117">
        <f>N10</f>
        <v>3785.2</v>
      </c>
    </row>
    <row r="16" spans="1:14" ht="30" x14ac:dyDescent="0.25">
      <c r="A16" s="221"/>
      <c r="B16" s="226"/>
      <c r="C16" s="227"/>
      <c r="D16" s="227"/>
      <c r="E16" s="227"/>
      <c r="F16" s="228"/>
      <c r="G16" s="96" t="s">
        <v>5</v>
      </c>
      <c r="H16" s="120">
        <f>SUM(I16:O16)</f>
        <v>76321.100000000006</v>
      </c>
      <c r="I16" s="43">
        <f t="shared" si="2"/>
        <v>29152.7</v>
      </c>
      <c r="J16" s="43">
        <f t="shared" si="2"/>
        <v>5151.8</v>
      </c>
      <c r="K16" s="1">
        <f t="shared" si="2"/>
        <v>23446.400000000001</v>
      </c>
      <c r="L16" s="1">
        <f t="shared" si="2"/>
        <v>6382.8</v>
      </c>
      <c r="M16" s="94">
        <f>M11</f>
        <v>6266.9</v>
      </c>
      <c r="N16" s="117">
        <f>N11</f>
        <v>5920.5</v>
      </c>
    </row>
    <row r="17" spans="1:14" x14ac:dyDescent="0.25">
      <c r="A17" s="221"/>
      <c r="B17" s="226"/>
      <c r="C17" s="227"/>
      <c r="D17" s="227"/>
      <c r="E17" s="227"/>
      <c r="F17" s="228"/>
      <c r="G17" s="96" t="s">
        <v>6</v>
      </c>
      <c r="H17" s="120">
        <f>SUM(I17:O17)</f>
        <v>24800.7</v>
      </c>
      <c r="I17" s="43">
        <f t="shared" si="2"/>
        <v>8456.6</v>
      </c>
      <c r="J17" s="43">
        <f t="shared" si="2"/>
        <v>5535.2</v>
      </c>
      <c r="K17" s="1">
        <f t="shared" si="2"/>
        <v>5436.6</v>
      </c>
      <c r="L17" s="1">
        <f t="shared" si="2"/>
        <v>1846.5</v>
      </c>
      <c r="M17" s="94">
        <v>1813</v>
      </c>
      <c r="N17" s="117">
        <f>N12</f>
        <v>1712.8</v>
      </c>
    </row>
    <row r="18" spans="1:14" ht="30" x14ac:dyDescent="0.25">
      <c r="A18" s="222"/>
      <c r="B18" s="229"/>
      <c r="C18" s="230"/>
      <c r="D18" s="230"/>
      <c r="E18" s="230"/>
      <c r="F18" s="231"/>
      <c r="G18" s="42" t="s">
        <v>55</v>
      </c>
      <c r="H18" s="41">
        <f t="shared" ref="H18" si="5">SUM(I18:N18)</f>
        <v>0</v>
      </c>
      <c r="I18" s="43">
        <f t="shared" si="2"/>
        <v>0</v>
      </c>
      <c r="J18" s="43">
        <f t="shared" si="2"/>
        <v>0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43">
        <f t="shared" si="2"/>
        <v>0</v>
      </c>
    </row>
    <row r="19" spans="1:14" x14ac:dyDescent="0.25">
      <c r="A19" s="218" t="s">
        <v>142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32"/>
    </row>
    <row r="22" spans="1:14" x14ac:dyDescent="0.25">
      <c r="D22" s="46"/>
    </row>
    <row r="25" spans="1:14" x14ac:dyDescent="0.25">
      <c r="D25" s="46"/>
    </row>
    <row r="28" spans="1:14" x14ac:dyDescent="0.25">
      <c r="D28" s="46"/>
    </row>
  </sheetData>
  <mergeCells count="21">
    <mergeCell ref="A8:N8"/>
    <mergeCell ref="A14:A18"/>
    <mergeCell ref="B14:F18"/>
    <mergeCell ref="A19:N19"/>
    <mergeCell ref="A9:A13"/>
    <mergeCell ref="B9:B13"/>
    <mergeCell ref="C9:C13"/>
    <mergeCell ref="D9:D13"/>
    <mergeCell ref="E9:E13"/>
    <mergeCell ref="F9:F13"/>
    <mergeCell ref="A2:N2"/>
    <mergeCell ref="A4:A6"/>
    <mergeCell ref="B4:B6"/>
    <mergeCell ref="C4:C6"/>
    <mergeCell ref="D4:D6"/>
    <mergeCell ref="E4:E6"/>
    <mergeCell ref="F4:F6"/>
    <mergeCell ref="G4:G6"/>
    <mergeCell ref="H5:H6"/>
    <mergeCell ref="H4:N4"/>
    <mergeCell ref="I5:N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4"/>
  <sheetViews>
    <sheetView topLeftCell="A4" workbookViewId="0">
      <selection activeCell="B12" sqref="B12:B14"/>
    </sheetView>
  </sheetViews>
  <sheetFormatPr defaultRowHeight="15" x14ac:dyDescent="0.25"/>
  <cols>
    <col min="1" max="1" width="7.42578125" style="9" customWidth="1"/>
    <col min="2" max="2" width="33.28515625" style="9" customWidth="1"/>
    <col min="3" max="3" width="16.28515625" style="9" customWidth="1"/>
    <col min="4" max="4" width="16.7109375" style="9" customWidth="1"/>
    <col min="5" max="5" width="20.7109375" style="9" customWidth="1"/>
    <col min="6" max="6" width="21.28515625" style="9" customWidth="1"/>
    <col min="7" max="16384" width="9.140625" style="9"/>
  </cols>
  <sheetData>
    <row r="1" spans="1:6" ht="15.75" x14ac:dyDescent="0.25">
      <c r="F1" s="11" t="s">
        <v>185</v>
      </c>
    </row>
    <row r="2" spans="1:6" ht="15.75" x14ac:dyDescent="0.25">
      <c r="A2" s="11"/>
    </row>
    <row r="3" spans="1:6" ht="15.75" x14ac:dyDescent="0.25">
      <c r="A3" s="236" t="s">
        <v>186</v>
      </c>
      <c r="B3" s="236"/>
      <c r="C3" s="236"/>
      <c r="D3" s="236"/>
      <c r="E3" s="236"/>
      <c r="F3" s="236"/>
    </row>
    <row r="4" spans="1:6" ht="15.75" x14ac:dyDescent="0.25">
      <c r="A4" s="237" t="s">
        <v>187</v>
      </c>
      <c r="B4" s="237"/>
      <c r="C4" s="237"/>
      <c r="D4" s="237"/>
      <c r="E4" s="237"/>
      <c r="F4" s="237"/>
    </row>
    <row r="5" spans="1:6" ht="15.75" x14ac:dyDescent="0.25">
      <c r="A5" s="11"/>
    </row>
    <row r="6" spans="1:6" ht="45" x14ac:dyDescent="0.25">
      <c r="A6" s="70" t="s">
        <v>128</v>
      </c>
      <c r="B6" s="70" t="s">
        <v>188</v>
      </c>
      <c r="C6" s="70" t="s">
        <v>189</v>
      </c>
      <c r="D6" s="70" t="s">
        <v>190</v>
      </c>
      <c r="E6" s="70" t="s">
        <v>191</v>
      </c>
      <c r="F6" s="70" t="s">
        <v>147</v>
      </c>
    </row>
    <row r="7" spans="1:6" ht="30" x14ac:dyDescent="0.25">
      <c r="A7" s="71">
        <v>1</v>
      </c>
      <c r="B7" s="70" t="s">
        <v>192</v>
      </c>
      <c r="C7" s="71" t="s">
        <v>193</v>
      </c>
      <c r="D7" s="71" t="s">
        <v>194</v>
      </c>
      <c r="E7" s="70" t="s">
        <v>195</v>
      </c>
      <c r="F7" s="70" t="s">
        <v>6</v>
      </c>
    </row>
    <row r="8" spans="1:6" ht="45" x14ac:dyDescent="0.25">
      <c r="A8" s="71">
        <v>2</v>
      </c>
      <c r="B8" s="70" t="s">
        <v>196</v>
      </c>
      <c r="C8" s="71" t="s">
        <v>197</v>
      </c>
      <c r="D8" s="71" t="s">
        <v>198</v>
      </c>
      <c r="E8" s="70" t="s">
        <v>195</v>
      </c>
      <c r="F8" s="70" t="s">
        <v>199</v>
      </c>
    </row>
    <row r="9" spans="1:6" ht="60" x14ac:dyDescent="0.25">
      <c r="A9" s="71">
        <v>3</v>
      </c>
      <c r="B9" s="70" t="s">
        <v>200</v>
      </c>
      <c r="C9" s="71" t="s">
        <v>193</v>
      </c>
      <c r="D9" s="71" t="s">
        <v>201</v>
      </c>
      <c r="E9" s="70" t="s">
        <v>195</v>
      </c>
      <c r="F9" s="70" t="s">
        <v>6</v>
      </c>
    </row>
    <row r="10" spans="1:6" ht="45" x14ac:dyDescent="0.25">
      <c r="A10" s="71">
        <v>4</v>
      </c>
      <c r="B10" s="70" t="s">
        <v>202</v>
      </c>
      <c r="C10" s="71" t="s">
        <v>203</v>
      </c>
      <c r="D10" s="71">
        <v>2021</v>
      </c>
      <c r="E10" s="70" t="s">
        <v>195</v>
      </c>
      <c r="F10" s="70" t="s">
        <v>199</v>
      </c>
    </row>
    <row r="11" spans="1:6" ht="30" x14ac:dyDescent="0.25">
      <c r="A11" s="107">
        <v>5</v>
      </c>
      <c r="B11" s="108" t="s">
        <v>217</v>
      </c>
      <c r="C11" s="109" t="s">
        <v>193</v>
      </c>
      <c r="D11" s="109">
        <v>2023</v>
      </c>
      <c r="E11" s="110" t="s">
        <v>195</v>
      </c>
      <c r="F11" s="110" t="s">
        <v>6</v>
      </c>
    </row>
    <row r="12" spans="1:6" ht="30" x14ac:dyDescent="0.25">
      <c r="A12" s="112">
        <v>6</v>
      </c>
      <c r="B12" s="113" t="s">
        <v>220</v>
      </c>
      <c r="C12" s="114" t="s">
        <v>193</v>
      </c>
      <c r="D12" s="112">
        <v>2024</v>
      </c>
      <c r="E12" s="115" t="s">
        <v>195</v>
      </c>
      <c r="F12" s="115" t="s">
        <v>6</v>
      </c>
    </row>
    <row r="13" spans="1:6" ht="30" x14ac:dyDescent="0.25">
      <c r="A13" s="112">
        <v>7</v>
      </c>
      <c r="B13" s="113" t="s">
        <v>221</v>
      </c>
      <c r="C13" s="114" t="s">
        <v>193</v>
      </c>
      <c r="D13" s="112">
        <v>2024</v>
      </c>
      <c r="E13" s="115" t="s">
        <v>195</v>
      </c>
      <c r="F13" s="115" t="s">
        <v>6</v>
      </c>
    </row>
    <row r="14" spans="1:6" ht="30" x14ac:dyDescent="0.25">
      <c r="A14" s="114">
        <v>8</v>
      </c>
      <c r="B14" s="148" t="s">
        <v>222</v>
      </c>
      <c r="C14" s="114" t="s">
        <v>193</v>
      </c>
      <c r="D14" s="114">
        <v>2024</v>
      </c>
      <c r="E14" s="148" t="s">
        <v>195</v>
      </c>
      <c r="F14" s="148" t="s">
        <v>6</v>
      </c>
    </row>
  </sheetData>
  <mergeCells count="2"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45"/>
  <sheetViews>
    <sheetView topLeftCell="E20" workbookViewId="0">
      <selection activeCell="K23" sqref="K23"/>
    </sheetView>
  </sheetViews>
  <sheetFormatPr defaultRowHeight="15" x14ac:dyDescent="0.25"/>
  <cols>
    <col min="2" max="2" width="32" customWidth="1"/>
    <col min="6" max="6" width="9.5703125" customWidth="1"/>
    <col min="14" max="16" width="9.140625" style="47"/>
  </cols>
  <sheetData>
    <row r="1" spans="1:23" x14ac:dyDescent="0.25">
      <c r="W1" s="52" t="s">
        <v>97</v>
      </c>
    </row>
    <row r="2" spans="1:23" x14ac:dyDescent="0.25">
      <c r="W2" s="52" t="s">
        <v>61</v>
      </c>
    </row>
    <row r="3" spans="1:23" x14ac:dyDescent="0.25">
      <c r="W3" s="52" t="s">
        <v>62</v>
      </c>
    </row>
    <row r="4" spans="1:23" x14ac:dyDescent="0.25">
      <c r="W4" s="52" t="s">
        <v>63</v>
      </c>
    </row>
    <row r="5" spans="1:23" ht="15.75" x14ac:dyDescent="0.25">
      <c r="W5" s="48"/>
    </row>
    <row r="6" spans="1:23" x14ac:dyDescent="0.25">
      <c r="W6" s="53" t="s">
        <v>60</v>
      </c>
    </row>
    <row r="7" spans="1:23" x14ac:dyDescent="0.25">
      <c r="W7" s="53" t="s">
        <v>98</v>
      </c>
    </row>
    <row r="8" spans="1:23" ht="18" customHeight="1" x14ac:dyDescent="0.25">
      <c r="P8" s="238" t="s">
        <v>99</v>
      </c>
      <c r="Q8" s="238"/>
      <c r="R8" s="238"/>
      <c r="S8" s="238"/>
      <c r="T8" s="238"/>
      <c r="U8" s="238"/>
      <c r="V8" s="238"/>
      <c r="W8" s="238"/>
    </row>
    <row r="10" spans="1:23" ht="15.75" x14ac:dyDescent="0.25">
      <c r="A10" s="54"/>
      <c r="B10" s="54"/>
      <c r="C10" s="55"/>
      <c r="D10" s="55"/>
      <c r="E10" s="55"/>
      <c r="F10" s="55"/>
      <c r="G10" s="55"/>
      <c r="H10" s="55"/>
      <c r="I10" s="55"/>
      <c r="J10" s="55"/>
      <c r="K10" s="55"/>
      <c r="V10" s="239" t="s">
        <v>68</v>
      </c>
      <c r="W10" s="239"/>
    </row>
    <row r="11" spans="1:23" ht="31.5" customHeight="1" x14ac:dyDescent="0.25">
      <c r="A11" s="240" t="s">
        <v>168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</row>
    <row r="12" spans="1:23" x14ac:dyDescent="0.25">
      <c r="A12" s="55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23" ht="27.6" customHeight="1" x14ac:dyDescent="0.25">
      <c r="A13" s="241" t="s">
        <v>128</v>
      </c>
      <c r="B13" s="241" t="s">
        <v>169</v>
      </c>
      <c r="C13" s="241" t="s">
        <v>170</v>
      </c>
      <c r="D13" s="241" t="s">
        <v>171</v>
      </c>
      <c r="E13" s="241" t="s">
        <v>172</v>
      </c>
      <c r="F13" s="241" t="s">
        <v>54</v>
      </c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</row>
    <row r="14" spans="1:23" ht="21" customHeight="1" x14ac:dyDescent="0.25">
      <c r="A14" s="241"/>
      <c r="B14" s="241"/>
      <c r="C14" s="241"/>
      <c r="D14" s="241"/>
      <c r="E14" s="241"/>
      <c r="F14" s="98">
        <v>2013</v>
      </c>
      <c r="G14" s="98">
        <v>2014</v>
      </c>
      <c r="H14" s="98">
        <v>2015</v>
      </c>
      <c r="I14" s="98">
        <v>2016</v>
      </c>
      <c r="J14" s="98">
        <v>2017</v>
      </c>
      <c r="K14" s="98">
        <v>2018</v>
      </c>
      <c r="L14" s="98">
        <v>2019</v>
      </c>
      <c r="M14" s="98">
        <v>2020</v>
      </c>
      <c r="N14" s="56">
        <v>2021</v>
      </c>
      <c r="O14" s="56">
        <v>2022</v>
      </c>
      <c r="P14" s="56">
        <v>2023</v>
      </c>
      <c r="Q14" s="98">
        <v>2024</v>
      </c>
      <c r="R14" s="98">
        <v>2025</v>
      </c>
      <c r="S14" s="98">
        <v>2026</v>
      </c>
      <c r="T14" s="98">
        <v>2027</v>
      </c>
      <c r="U14" s="98">
        <v>2028</v>
      </c>
      <c r="V14" s="98">
        <v>2029</v>
      </c>
      <c r="W14" s="98">
        <v>2030</v>
      </c>
    </row>
    <row r="15" spans="1:23" s="58" customFormat="1" ht="71.25" customHeight="1" x14ac:dyDescent="0.25">
      <c r="A15" s="98">
        <v>1</v>
      </c>
      <c r="B15" s="57" t="s">
        <v>173</v>
      </c>
      <c r="C15" s="98" t="s">
        <v>78</v>
      </c>
      <c r="D15" s="98" t="s">
        <v>174</v>
      </c>
      <c r="E15" s="98" t="s">
        <v>174</v>
      </c>
      <c r="F15" s="98">
        <v>134.19999999999999</v>
      </c>
      <c r="G15" s="98">
        <v>134.19999999999999</v>
      </c>
      <c r="H15" s="98">
        <v>137.5</v>
      </c>
      <c r="I15" s="98">
        <v>153.69999999999999</v>
      </c>
      <c r="J15" s="98">
        <v>153.69999999999999</v>
      </c>
      <c r="K15" s="98">
        <v>158.30000000000001</v>
      </c>
      <c r="L15" s="98">
        <v>158.30000000000001</v>
      </c>
      <c r="M15" s="98">
        <v>158.30000000000001</v>
      </c>
      <c r="N15" s="56">
        <v>158.30000000000001</v>
      </c>
      <c r="O15" s="56">
        <v>158.30000000000001</v>
      </c>
      <c r="P15" s="56">
        <v>158.30000000000001</v>
      </c>
      <c r="Q15" s="125">
        <v>185.4</v>
      </c>
      <c r="R15" s="125">
        <v>185.4</v>
      </c>
      <c r="S15" s="125">
        <v>185.4</v>
      </c>
      <c r="T15" s="125">
        <v>185.4</v>
      </c>
      <c r="U15" s="125">
        <v>185.4</v>
      </c>
      <c r="V15" s="125">
        <v>185.4</v>
      </c>
      <c r="W15" s="125">
        <v>185.4</v>
      </c>
    </row>
    <row r="16" spans="1:23" s="58" customFormat="1" ht="83.25" customHeight="1" x14ac:dyDescent="0.25">
      <c r="A16" s="98">
        <v>2</v>
      </c>
      <c r="B16" s="57" t="s">
        <v>175</v>
      </c>
      <c r="C16" s="98" t="s">
        <v>78</v>
      </c>
      <c r="D16" s="98">
        <v>11.8</v>
      </c>
      <c r="E16" s="98">
        <v>8.9</v>
      </c>
      <c r="F16" s="98">
        <v>0</v>
      </c>
      <c r="G16" s="98">
        <v>0</v>
      </c>
      <c r="H16" s="98">
        <v>0</v>
      </c>
      <c r="I16" s="98">
        <v>4.5999999999999996</v>
      </c>
      <c r="J16" s="98">
        <v>0</v>
      </c>
      <c r="K16" s="59">
        <v>3.7</v>
      </c>
      <c r="L16" s="98">
        <v>0.3</v>
      </c>
      <c r="M16" s="98">
        <v>0</v>
      </c>
      <c r="N16" s="60">
        <v>0.5</v>
      </c>
      <c r="O16" s="60">
        <v>0</v>
      </c>
      <c r="P16" s="61">
        <v>0</v>
      </c>
      <c r="Q16" s="98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</row>
    <row r="17" spans="1:23" s="58" customFormat="1" ht="151.5" customHeight="1" x14ac:dyDescent="0.25">
      <c r="A17" s="98" t="s">
        <v>176</v>
      </c>
      <c r="B17" s="57" t="s">
        <v>177</v>
      </c>
      <c r="C17" s="98" t="s">
        <v>78</v>
      </c>
      <c r="D17" s="98">
        <v>11.8</v>
      </c>
      <c r="E17" s="98">
        <v>9</v>
      </c>
      <c r="F17" s="98">
        <v>0</v>
      </c>
      <c r="G17" s="98">
        <v>0</v>
      </c>
      <c r="H17" s="98">
        <v>0</v>
      </c>
      <c r="I17" s="98">
        <v>4.7</v>
      </c>
      <c r="J17" s="98">
        <v>0</v>
      </c>
      <c r="K17" s="59">
        <v>3.7</v>
      </c>
      <c r="L17" s="98">
        <v>0.3</v>
      </c>
      <c r="M17" s="98">
        <v>0</v>
      </c>
      <c r="N17" s="60">
        <v>0.5</v>
      </c>
      <c r="O17" s="60">
        <v>0</v>
      </c>
      <c r="P17" s="61">
        <v>0</v>
      </c>
      <c r="Q17" s="98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</row>
    <row r="18" spans="1:23" s="58" customFormat="1" ht="50.25" customHeight="1" x14ac:dyDescent="0.25">
      <c r="A18" s="98">
        <v>3</v>
      </c>
      <c r="B18" s="57" t="s">
        <v>178</v>
      </c>
      <c r="C18" s="98" t="s">
        <v>78</v>
      </c>
      <c r="D18" s="98" t="s">
        <v>174</v>
      </c>
      <c r="E18" s="98" t="s">
        <v>174</v>
      </c>
      <c r="F18" s="98">
        <v>0</v>
      </c>
      <c r="G18" s="98">
        <v>0</v>
      </c>
      <c r="H18" s="98">
        <v>3.3</v>
      </c>
      <c r="I18" s="98">
        <v>11.5</v>
      </c>
      <c r="J18" s="98">
        <v>0</v>
      </c>
      <c r="K18" s="98">
        <v>3.6</v>
      </c>
      <c r="L18" s="98">
        <v>0</v>
      </c>
      <c r="M18" s="98">
        <v>0</v>
      </c>
      <c r="N18" s="60">
        <v>0</v>
      </c>
      <c r="O18" s="60">
        <v>0</v>
      </c>
      <c r="P18" s="60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</row>
    <row r="19" spans="1:23" s="58" customFormat="1" ht="136.15" customHeight="1" x14ac:dyDescent="0.25">
      <c r="A19" s="98">
        <v>4</v>
      </c>
      <c r="B19" s="57" t="s">
        <v>179</v>
      </c>
      <c r="C19" s="98" t="s">
        <v>78</v>
      </c>
      <c r="D19" s="98" t="s">
        <v>174</v>
      </c>
      <c r="E19" s="98" t="s">
        <v>174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59">
        <v>0.1</v>
      </c>
      <c r="L19" s="59">
        <v>0.3</v>
      </c>
      <c r="M19" s="59">
        <v>0</v>
      </c>
      <c r="N19" s="60">
        <v>0.5</v>
      </c>
      <c r="O19" s="60">
        <v>0</v>
      </c>
      <c r="P19" s="61">
        <v>0.5</v>
      </c>
      <c r="Q19" s="59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</row>
    <row r="20" spans="1:23" s="66" customFormat="1" ht="147.75" customHeight="1" x14ac:dyDescent="0.25">
      <c r="A20" s="56">
        <v>5</v>
      </c>
      <c r="B20" s="63" t="s">
        <v>180</v>
      </c>
      <c r="C20" s="56" t="s">
        <v>78</v>
      </c>
      <c r="D20" s="56" t="s">
        <v>174</v>
      </c>
      <c r="E20" s="56" t="s">
        <v>174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96">
        <v>7.6</v>
      </c>
      <c r="L20" s="64">
        <v>7.6</v>
      </c>
      <c r="M20" s="64">
        <v>0.3</v>
      </c>
      <c r="N20" s="65">
        <v>1.998</v>
      </c>
      <c r="O20" s="65">
        <v>2.6</v>
      </c>
      <c r="P20" s="123">
        <v>3.0190000000000001</v>
      </c>
      <c r="Q20" s="111">
        <v>6.5</v>
      </c>
      <c r="R20" s="123">
        <v>3.6779999999999999</v>
      </c>
      <c r="S20" s="124">
        <v>0</v>
      </c>
      <c r="T20" s="3">
        <v>0.39</v>
      </c>
      <c r="U20" s="3">
        <v>0.39</v>
      </c>
      <c r="V20" s="3">
        <v>0.39</v>
      </c>
      <c r="W20" s="3">
        <v>0.39</v>
      </c>
    </row>
    <row r="21" spans="1:23" s="58" customFormat="1" ht="104.45" customHeight="1" x14ac:dyDescent="0.25">
      <c r="A21" s="98">
        <v>6</v>
      </c>
      <c r="B21" s="57" t="s">
        <v>181</v>
      </c>
      <c r="C21" s="98" t="s">
        <v>78</v>
      </c>
      <c r="D21" s="98" t="s">
        <v>174</v>
      </c>
      <c r="E21" s="98" t="s">
        <v>174</v>
      </c>
      <c r="F21" s="98">
        <v>134.19999999999999</v>
      </c>
      <c r="G21" s="98">
        <v>134.19999999999999</v>
      </c>
      <c r="H21" s="98">
        <v>137.5</v>
      </c>
      <c r="I21" s="98">
        <v>153.69999999999999</v>
      </c>
      <c r="J21" s="98">
        <v>153.69999999999999</v>
      </c>
      <c r="K21" s="98">
        <v>158.30000000000001</v>
      </c>
      <c r="L21" s="98">
        <v>158.30000000000001</v>
      </c>
      <c r="M21" s="98">
        <v>158.30000000000001</v>
      </c>
      <c r="N21" s="56">
        <v>158.30000000000001</v>
      </c>
      <c r="O21" s="56">
        <v>158.30000000000001</v>
      </c>
      <c r="P21" s="56">
        <v>158.30000000000001</v>
      </c>
      <c r="Q21" s="125">
        <v>164.8</v>
      </c>
      <c r="R21" s="126">
        <f t="shared" ref="R21:W21" si="0">Q21+Q20-1</f>
        <v>170.3</v>
      </c>
      <c r="S21" s="126">
        <f t="shared" si="0"/>
        <v>172.97800000000001</v>
      </c>
      <c r="T21" s="126">
        <f t="shared" si="0"/>
        <v>171.97800000000001</v>
      </c>
      <c r="U21" s="126">
        <f t="shared" si="0"/>
        <v>171.36799999999999</v>
      </c>
      <c r="V21" s="126">
        <f t="shared" si="0"/>
        <v>170.75799999999998</v>
      </c>
      <c r="W21" s="126">
        <f t="shared" si="0"/>
        <v>170.14799999999997</v>
      </c>
    </row>
    <row r="22" spans="1:23" s="58" customFormat="1" ht="121.5" customHeight="1" x14ac:dyDescent="0.25">
      <c r="A22" s="98" t="s">
        <v>182</v>
      </c>
      <c r="B22" s="57" t="s">
        <v>183</v>
      </c>
      <c r="C22" s="98" t="s">
        <v>78</v>
      </c>
      <c r="D22" s="98" t="s">
        <v>174</v>
      </c>
      <c r="E22" s="98" t="s">
        <v>174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60">
        <v>0</v>
      </c>
      <c r="O22" s="60">
        <v>0</v>
      </c>
      <c r="P22" s="60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</row>
    <row r="23" spans="1:23" s="58" customFormat="1" ht="135.75" customHeight="1" x14ac:dyDescent="0.25">
      <c r="A23" s="98">
        <v>7</v>
      </c>
      <c r="B23" s="57" t="s">
        <v>184</v>
      </c>
      <c r="C23" s="98" t="s">
        <v>81</v>
      </c>
      <c r="D23" s="98" t="s">
        <v>174</v>
      </c>
      <c r="E23" s="98" t="s">
        <v>174</v>
      </c>
      <c r="F23" s="98">
        <v>100</v>
      </c>
      <c r="G23" s="98">
        <v>100</v>
      </c>
      <c r="H23" s="98">
        <v>100</v>
      </c>
      <c r="I23" s="98">
        <v>100</v>
      </c>
      <c r="J23" s="98">
        <v>100</v>
      </c>
      <c r="K23" s="98">
        <v>100</v>
      </c>
      <c r="L23" s="98">
        <v>100</v>
      </c>
      <c r="M23" s="98">
        <v>100</v>
      </c>
      <c r="N23" s="56">
        <v>100</v>
      </c>
      <c r="O23" s="56">
        <v>100</v>
      </c>
      <c r="P23" s="56">
        <v>100</v>
      </c>
      <c r="Q23" s="98">
        <v>100</v>
      </c>
      <c r="R23" s="98">
        <v>100</v>
      </c>
      <c r="S23" s="98">
        <v>100</v>
      </c>
      <c r="T23" s="98">
        <v>100</v>
      </c>
      <c r="U23" s="98">
        <v>100</v>
      </c>
      <c r="V23" s="98">
        <v>100</v>
      </c>
      <c r="W23" s="98">
        <v>100</v>
      </c>
    </row>
    <row r="24" spans="1:23" s="58" customFormat="1" ht="15.75" x14ac:dyDescent="0.25">
      <c r="A24" s="67"/>
      <c r="N24" s="66"/>
      <c r="O24" s="66"/>
      <c r="P24" s="66"/>
    </row>
    <row r="25" spans="1:23" s="58" customFormat="1" ht="15.75" x14ac:dyDescent="0.25">
      <c r="A25" s="67"/>
      <c r="N25" s="66"/>
      <c r="O25" s="66"/>
      <c r="P25" s="66"/>
    </row>
    <row r="26" spans="1:23" ht="15.75" x14ac:dyDescent="0.25">
      <c r="A26" s="67"/>
    </row>
    <row r="27" spans="1:23" ht="15.75" x14ac:dyDescent="0.25">
      <c r="A27" s="67"/>
    </row>
    <row r="28" spans="1:23" ht="15.75" x14ac:dyDescent="0.25">
      <c r="A28" s="67"/>
    </row>
    <row r="29" spans="1:23" ht="15.75" x14ac:dyDescent="0.25">
      <c r="A29" s="67"/>
    </row>
    <row r="30" spans="1:23" ht="15.75" x14ac:dyDescent="0.25">
      <c r="A30" s="67"/>
    </row>
    <row r="31" spans="1:23" ht="15.75" x14ac:dyDescent="0.25">
      <c r="A31" s="67"/>
    </row>
    <row r="32" spans="1:23" ht="15.75" x14ac:dyDescent="0.25">
      <c r="A32" s="67"/>
    </row>
    <row r="38" spans="1:16" ht="46.5" customHeight="1" x14ac:dyDescent="0.25">
      <c r="O38"/>
      <c r="P38"/>
    </row>
    <row r="43" spans="1:16" ht="15.75" x14ac:dyDescent="0.25">
      <c r="A43" s="67"/>
      <c r="O43"/>
      <c r="P43"/>
    </row>
    <row r="44" spans="1:16" ht="15.75" x14ac:dyDescent="0.25">
      <c r="A44" s="68"/>
      <c r="O44"/>
      <c r="P44"/>
    </row>
    <row r="45" spans="1:16" ht="15.75" x14ac:dyDescent="0.25">
      <c r="A45" s="67"/>
      <c r="O45"/>
      <c r="P45"/>
    </row>
  </sheetData>
  <mergeCells count="9">
    <mergeCell ref="P8:W8"/>
    <mergeCell ref="V10:W10"/>
    <mergeCell ref="A11:W11"/>
    <mergeCell ref="A13:A14"/>
    <mergeCell ref="B13:B14"/>
    <mergeCell ref="C13:C14"/>
    <mergeCell ref="D13:D14"/>
    <mergeCell ref="E13:E14"/>
    <mergeCell ref="F13:W13"/>
  </mergeCells>
  <pageMargins left="0.70866141732283472" right="0.70866141732283472" top="0.74803149606299213" bottom="0.74803149606299213" header="0.31496062992125984" footer="0.31496062992125984"/>
  <pageSetup paperSize="9" scale="56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5"/>
  <sheetViews>
    <sheetView topLeftCell="A13" workbookViewId="0">
      <selection activeCell="D28" sqref="D28"/>
    </sheetView>
  </sheetViews>
  <sheetFormatPr defaultRowHeight="15.75" x14ac:dyDescent="0.25"/>
  <cols>
    <col min="1" max="1" width="16.42578125" style="72" customWidth="1"/>
    <col min="2" max="2" width="39.85546875" style="97" customWidth="1"/>
    <col min="3" max="3" width="16.7109375" style="35" customWidth="1"/>
    <col min="4" max="4" width="18.42578125" style="35" customWidth="1"/>
    <col min="5" max="16384" width="9.140625" style="72"/>
  </cols>
  <sheetData>
    <row r="1" spans="1:5" ht="17.25" customHeight="1" x14ac:dyDescent="0.25">
      <c r="A1" s="47"/>
      <c r="B1" s="69"/>
      <c r="C1" s="69"/>
      <c r="D1" s="74" t="s">
        <v>126</v>
      </c>
      <c r="E1" s="74"/>
    </row>
    <row r="2" spans="1:5" ht="18.75" x14ac:dyDescent="0.25">
      <c r="A2" s="242" t="s">
        <v>204</v>
      </c>
      <c r="B2" s="242"/>
      <c r="C2" s="242"/>
      <c r="D2" s="242"/>
    </row>
    <row r="3" spans="1:5" ht="37.5" customHeight="1" x14ac:dyDescent="0.25">
      <c r="A3" s="243" t="s">
        <v>223</v>
      </c>
      <c r="B3" s="243"/>
      <c r="C3" s="243"/>
      <c r="D3" s="243"/>
    </row>
    <row r="5" spans="1:5" ht="63.75" customHeight="1" x14ac:dyDescent="0.25">
      <c r="A5" s="73" t="s">
        <v>205</v>
      </c>
      <c r="B5" s="76" t="s">
        <v>206</v>
      </c>
      <c r="C5" s="73" t="s">
        <v>215</v>
      </c>
      <c r="D5" s="73" t="s">
        <v>207</v>
      </c>
    </row>
    <row r="6" spans="1:5" ht="31.5" customHeight="1" x14ac:dyDescent="0.25">
      <c r="A6" s="73">
        <v>1</v>
      </c>
      <c r="B6" s="127" t="s">
        <v>224</v>
      </c>
      <c r="C6" s="130">
        <v>4.43</v>
      </c>
      <c r="D6" s="73">
        <v>86</v>
      </c>
    </row>
    <row r="7" spans="1:5" ht="28.5" customHeight="1" x14ac:dyDescent="0.25">
      <c r="A7" s="73">
        <v>2</v>
      </c>
      <c r="B7" s="128" t="s">
        <v>208</v>
      </c>
      <c r="C7" s="75">
        <v>1.05</v>
      </c>
      <c r="D7" s="73">
        <v>26</v>
      </c>
    </row>
    <row r="8" spans="1:5" ht="36" customHeight="1" x14ac:dyDescent="0.25">
      <c r="A8" s="73">
        <v>3</v>
      </c>
      <c r="B8" s="127" t="s">
        <v>225</v>
      </c>
      <c r="C8" s="73">
        <v>0.81499999999999995</v>
      </c>
      <c r="D8" s="73">
        <v>24</v>
      </c>
    </row>
    <row r="9" spans="1:5" ht="33.75" customHeight="1" x14ac:dyDescent="0.25">
      <c r="A9" s="73">
        <v>4</v>
      </c>
      <c r="B9" s="127" t="s">
        <v>226</v>
      </c>
      <c r="C9" s="130">
        <v>0.6</v>
      </c>
      <c r="D9" s="73">
        <v>13</v>
      </c>
    </row>
    <row r="10" spans="1:5" ht="27.75" customHeight="1" x14ac:dyDescent="0.25">
      <c r="A10" s="73">
        <v>5</v>
      </c>
      <c r="B10" s="128" t="s">
        <v>212</v>
      </c>
      <c r="C10" s="75">
        <v>0.55600000000000005</v>
      </c>
      <c r="D10" s="73">
        <v>7</v>
      </c>
    </row>
    <row r="11" spans="1:5" ht="31.5" customHeight="1" x14ac:dyDescent="0.25">
      <c r="A11" s="73">
        <v>6</v>
      </c>
      <c r="B11" s="128" t="s">
        <v>209</v>
      </c>
      <c r="C11" s="75">
        <v>0.76200000000000001</v>
      </c>
      <c r="D11" s="73">
        <v>6</v>
      </c>
    </row>
    <row r="12" spans="1:5" ht="29.25" customHeight="1" x14ac:dyDescent="0.25">
      <c r="A12" s="73">
        <v>7</v>
      </c>
      <c r="B12" s="127" t="s">
        <v>227</v>
      </c>
      <c r="C12" s="130">
        <v>0.74</v>
      </c>
      <c r="D12" s="73">
        <v>5</v>
      </c>
    </row>
    <row r="13" spans="1:5" ht="29.25" customHeight="1" x14ac:dyDescent="0.25">
      <c r="A13" s="73">
        <v>8</v>
      </c>
      <c r="B13" s="128" t="s">
        <v>213</v>
      </c>
      <c r="C13" s="75">
        <v>0.38100000000000001</v>
      </c>
      <c r="D13" s="73">
        <v>4</v>
      </c>
    </row>
    <row r="14" spans="1:5" ht="29.25" customHeight="1" x14ac:dyDescent="0.25">
      <c r="A14" s="73">
        <v>9</v>
      </c>
      <c r="B14" s="128" t="s">
        <v>214</v>
      </c>
      <c r="C14" s="75">
        <v>0.3</v>
      </c>
      <c r="D14" s="73">
        <v>3</v>
      </c>
    </row>
    <row r="15" spans="1:5" ht="29.25" customHeight="1" x14ac:dyDescent="0.25">
      <c r="A15" s="73">
        <v>10</v>
      </c>
      <c r="B15" s="128" t="s">
        <v>211</v>
      </c>
      <c r="C15" s="75">
        <v>0.189</v>
      </c>
      <c r="D15" s="73">
        <v>3</v>
      </c>
    </row>
    <row r="16" spans="1:5" ht="33" customHeight="1" x14ac:dyDescent="0.25">
      <c r="A16" s="73">
        <v>11</v>
      </c>
      <c r="B16" s="127" t="s">
        <v>229</v>
      </c>
      <c r="C16" s="130">
        <v>0.40899999999999997</v>
      </c>
      <c r="D16" s="73">
        <v>3</v>
      </c>
    </row>
    <row r="17" spans="1:4" ht="29.25" customHeight="1" x14ac:dyDescent="0.25">
      <c r="A17" s="73">
        <v>12</v>
      </c>
      <c r="B17" s="127" t="s">
        <v>230</v>
      </c>
      <c r="C17" s="130">
        <v>0.54700000000000004</v>
      </c>
      <c r="D17" s="73">
        <v>2</v>
      </c>
    </row>
    <row r="18" spans="1:4" ht="22.5" customHeight="1" x14ac:dyDescent="0.25">
      <c r="A18" s="73">
        <v>13</v>
      </c>
      <c r="B18" s="127" t="s">
        <v>228</v>
      </c>
      <c r="C18" s="130">
        <v>0.78</v>
      </c>
      <c r="D18" s="73">
        <v>2</v>
      </c>
    </row>
    <row r="19" spans="1:4" ht="30.75" customHeight="1" x14ac:dyDescent="0.25">
      <c r="A19" s="73">
        <v>14</v>
      </c>
      <c r="B19" s="128" t="s">
        <v>216</v>
      </c>
      <c r="C19" s="75">
        <v>3.2942</v>
      </c>
      <c r="D19" s="73">
        <v>2</v>
      </c>
    </row>
    <row r="20" spans="1:4" ht="30.75" customHeight="1" x14ac:dyDescent="0.25">
      <c r="A20" s="73">
        <v>15</v>
      </c>
      <c r="B20" s="127" t="s">
        <v>231</v>
      </c>
      <c r="C20" s="73">
        <v>0.56299999999999994</v>
      </c>
      <c r="D20" s="73">
        <v>2</v>
      </c>
    </row>
    <row r="21" spans="1:4" ht="30.75" customHeight="1" x14ac:dyDescent="0.25">
      <c r="A21" s="73">
        <v>16</v>
      </c>
      <c r="B21" s="127" t="s">
        <v>232</v>
      </c>
      <c r="C21" s="73">
        <v>0.85299999999999998</v>
      </c>
      <c r="D21" s="73">
        <v>2</v>
      </c>
    </row>
    <row r="22" spans="1:4" ht="48" customHeight="1" x14ac:dyDescent="0.25">
      <c r="A22" s="73">
        <v>17</v>
      </c>
      <c r="B22" s="127" t="s">
        <v>233</v>
      </c>
      <c r="C22" s="73">
        <v>0.82499999999999996</v>
      </c>
      <c r="D22" s="73">
        <v>2</v>
      </c>
    </row>
    <row r="23" spans="1:4" ht="32.25" customHeight="1" x14ac:dyDescent="0.25">
      <c r="A23" s="73">
        <v>18</v>
      </c>
      <c r="B23" s="127" t="s">
        <v>234</v>
      </c>
      <c r="C23" s="73">
        <v>0.435</v>
      </c>
      <c r="D23" s="73">
        <v>1</v>
      </c>
    </row>
    <row r="24" spans="1:4" ht="32.25" customHeight="1" x14ac:dyDescent="0.25">
      <c r="A24" s="73">
        <v>19</v>
      </c>
      <c r="B24" s="127" t="s">
        <v>235</v>
      </c>
      <c r="C24" s="73">
        <v>0.55500000000000005</v>
      </c>
      <c r="D24" s="73">
        <v>1</v>
      </c>
    </row>
    <row r="25" spans="1:4" ht="30" customHeight="1" x14ac:dyDescent="0.25">
      <c r="A25" s="73">
        <v>20</v>
      </c>
      <c r="B25" s="129" t="s">
        <v>210</v>
      </c>
      <c r="C25" s="75">
        <v>1.31</v>
      </c>
      <c r="D25" s="73">
        <v>1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9"/>
  <sheetViews>
    <sheetView topLeftCell="B1" workbookViewId="0">
      <selection activeCell="M24" sqref="M24"/>
    </sheetView>
  </sheetViews>
  <sheetFormatPr defaultColWidth="9.140625" defaultRowHeight="15" x14ac:dyDescent="0.25"/>
  <cols>
    <col min="1" max="1" width="20.28515625" style="47" customWidth="1"/>
    <col min="2" max="2" width="23" style="47" customWidth="1"/>
    <col min="3" max="3" width="15.42578125" style="47" customWidth="1"/>
    <col min="4" max="5" width="9.140625" style="47"/>
    <col min="6" max="6" width="10.42578125" style="47" customWidth="1"/>
    <col min="7" max="7" width="9.140625" style="47"/>
    <col min="8" max="8" width="10.5703125" style="47" customWidth="1"/>
    <col min="9" max="9" width="10.42578125" style="47" customWidth="1"/>
    <col min="10" max="10" width="9.140625" style="47"/>
    <col min="11" max="11" width="10.28515625" style="47" customWidth="1"/>
    <col min="12" max="16384" width="9.140625" style="47"/>
  </cols>
  <sheetData>
    <row r="1" spans="1:14" ht="15.75" x14ac:dyDescent="0.25">
      <c r="N1" s="11" t="s">
        <v>97</v>
      </c>
    </row>
    <row r="2" spans="1:14" ht="15.75" x14ac:dyDescent="0.25">
      <c r="N2" s="11" t="s">
        <v>61</v>
      </c>
    </row>
    <row r="3" spans="1:14" ht="15.75" x14ac:dyDescent="0.25">
      <c r="N3" s="11" t="s">
        <v>62</v>
      </c>
    </row>
    <row r="4" spans="1:14" ht="15.75" x14ac:dyDescent="0.25">
      <c r="N4" s="11" t="s">
        <v>63</v>
      </c>
    </row>
    <row r="5" spans="1:14" ht="15.75" x14ac:dyDescent="0.25">
      <c r="A5" s="49"/>
      <c r="N5" s="82" t="s">
        <v>143</v>
      </c>
    </row>
    <row r="6" spans="1:14" ht="15.75" x14ac:dyDescent="0.25">
      <c r="A6" s="49"/>
      <c r="I6" s="50"/>
      <c r="J6" s="50"/>
      <c r="K6" s="50"/>
      <c r="L6" s="50"/>
      <c r="M6" s="50"/>
      <c r="N6" s="82" t="s">
        <v>98</v>
      </c>
    </row>
    <row r="7" spans="1:14" ht="15.75" customHeight="1" x14ac:dyDescent="0.25">
      <c r="A7" s="49"/>
      <c r="J7" s="78"/>
      <c r="K7" s="78"/>
      <c r="L7" s="78"/>
      <c r="M7" s="78"/>
      <c r="N7" s="82" t="s">
        <v>99</v>
      </c>
    </row>
    <row r="8" spans="1:14" ht="15.75" customHeight="1" x14ac:dyDescent="0.25">
      <c r="A8" s="49"/>
      <c r="J8" s="78"/>
      <c r="K8" s="78"/>
      <c r="L8" s="78"/>
      <c r="M8" s="78"/>
    </row>
    <row r="9" spans="1:14" ht="18.75" x14ac:dyDescent="0.25">
      <c r="A9" s="245" t="s">
        <v>144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</row>
    <row r="10" spans="1:14" x14ac:dyDescent="0.25">
      <c r="A10" s="246" t="s">
        <v>145</v>
      </c>
      <c r="B10" s="198" t="s">
        <v>146</v>
      </c>
      <c r="C10" s="198" t="s">
        <v>147</v>
      </c>
      <c r="D10" s="249" t="s">
        <v>148</v>
      </c>
      <c r="E10" s="250"/>
      <c r="F10" s="250"/>
      <c r="G10" s="251"/>
      <c r="H10" s="198" t="s">
        <v>149</v>
      </c>
      <c r="I10" s="198"/>
      <c r="J10" s="198"/>
      <c r="K10" s="198"/>
      <c r="L10" s="198"/>
      <c r="M10" s="198"/>
      <c r="N10" s="198"/>
    </row>
    <row r="11" spans="1:14" x14ac:dyDescent="0.25">
      <c r="A11" s="247"/>
      <c r="B11" s="198"/>
      <c r="C11" s="198"/>
      <c r="D11" s="252"/>
      <c r="E11" s="253"/>
      <c r="F11" s="253"/>
      <c r="G11" s="254"/>
      <c r="H11" s="217" t="s">
        <v>3</v>
      </c>
      <c r="I11" s="217" t="s">
        <v>135</v>
      </c>
      <c r="J11" s="217"/>
      <c r="K11" s="217"/>
      <c r="L11" s="217"/>
      <c r="M11" s="217"/>
      <c r="N11" s="217"/>
    </row>
    <row r="12" spans="1:14" x14ac:dyDescent="0.25">
      <c r="A12" s="248"/>
      <c r="B12" s="198"/>
      <c r="C12" s="198"/>
      <c r="D12" s="99" t="s">
        <v>150</v>
      </c>
      <c r="E12" s="99" t="s">
        <v>151</v>
      </c>
      <c r="F12" s="99" t="s">
        <v>152</v>
      </c>
      <c r="G12" s="99" t="s">
        <v>153</v>
      </c>
      <c r="H12" s="217"/>
      <c r="I12" s="96">
        <v>2019</v>
      </c>
      <c r="J12" s="96">
        <v>2020</v>
      </c>
      <c r="K12" s="91">
        <v>2021</v>
      </c>
      <c r="L12" s="91">
        <v>2022</v>
      </c>
      <c r="M12" s="91">
        <v>2023</v>
      </c>
      <c r="N12" s="96">
        <v>2024</v>
      </c>
    </row>
    <row r="13" spans="1:14" ht="25.5" x14ac:dyDescent="0.25">
      <c r="A13" s="198" t="s">
        <v>154</v>
      </c>
      <c r="B13" s="100" t="s">
        <v>155</v>
      </c>
      <c r="C13" s="100"/>
      <c r="D13" s="100"/>
      <c r="E13" s="100"/>
      <c r="F13" s="100"/>
      <c r="G13" s="100"/>
      <c r="H13" s="118">
        <f>H14</f>
        <v>137433</v>
      </c>
      <c r="I13" s="79">
        <f t="shared" ref="I13:N13" si="0">I14</f>
        <v>54733.899999999994</v>
      </c>
      <c r="J13" s="79">
        <f t="shared" si="0"/>
        <v>13980.8</v>
      </c>
      <c r="K13" s="39">
        <f t="shared" si="0"/>
        <v>32903.1</v>
      </c>
      <c r="L13" s="39">
        <f t="shared" si="0"/>
        <v>12310.1</v>
      </c>
      <c r="M13" s="39">
        <f t="shared" si="0"/>
        <v>12086.599999999999</v>
      </c>
      <c r="N13" s="118">
        <f t="shared" si="0"/>
        <v>11418.5</v>
      </c>
    </row>
    <row r="14" spans="1:14" ht="25.5" x14ac:dyDescent="0.25">
      <c r="A14" s="198"/>
      <c r="B14" s="100" t="s">
        <v>156</v>
      </c>
      <c r="C14" s="100"/>
      <c r="D14" s="100">
        <v>460</v>
      </c>
      <c r="E14" s="51" t="s">
        <v>157</v>
      </c>
      <c r="F14" s="100" t="s">
        <v>158</v>
      </c>
      <c r="G14" s="100">
        <v>244</v>
      </c>
      <c r="H14" s="118">
        <f>SUM(H15:H22)</f>
        <v>137433</v>
      </c>
      <c r="I14" s="79">
        <f>SUM(I15:I22)</f>
        <v>54733.899999999994</v>
      </c>
      <c r="J14" s="79">
        <f t="shared" ref="J14:K14" si="1">SUM(J15:J22)</f>
        <v>13980.8</v>
      </c>
      <c r="K14" s="39">
        <f t="shared" si="1"/>
        <v>32903.1</v>
      </c>
      <c r="L14" s="40">
        <f t="shared" ref="L14" si="2">SUM(L15:L20)</f>
        <v>12310.1</v>
      </c>
      <c r="M14" s="39">
        <f t="shared" ref="M14:N14" si="3">SUM(M15:M18)</f>
        <v>12086.599999999999</v>
      </c>
      <c r="N14" s="116">
        <f t="shared" si="3"/>
        <v>11418.5</v>
      </c>
    </row>
    <row r="15" spans="1:14" ht="25.5" x14ac:dyDescent="0.25">
      <c r="A15" s="198"/>
      <c r="B15" s="244" t="s">
        <v>159</v>
      </c>
      <c r="C15" s="100" t="s">
        <v>160</v>
      </c>
      <c r="D15" s="100">
        <v>460</v>
      </c>
      <c r="E15" s="51" t="s">
        <v>157</v>
      </c>
      <c r="F15" s="100" t="s">
        <v>161</v>
      </c>
      <c r="G15" s="100">
        <v>244</v>
      </c>
      <c r="H15" s="118">
        <f t="shared" ref="H15:H22" si="4">SUM(I15:N15)</f>
        <v>36311.199999999997</v>
      </c>
      <c r="I15" s="80">
        <v>17124.599999999999</v>
      </c>
      <c r="J15" s="94">
        <v>3293.8</v>
      </c>
      <c r="K15" s="94">
        <v>4020.1</v>
      </c>
      <c r="L15" s="94">
        <v>4080.8</v>
      </c>
      <c r="M15" s="94">
        <v>4006.7</v>
      </c>
      <c r="N15" s="117">
        <v>3785.2</v>
      </c>
    </row>
    <row r="16" spans="1:14" ht="38.25" x14ac:dyDescent="0.25">
      <c r="A16" s="198"/>
      <c r="B16" s="244"/>
      <c r="C16" s="100" t="s">
        <v>162</v>
      </c>
      <c r="D16" s="100">
        <v>460</v>
      </c>
      <c r="E16" s="51" t="s">
        <v>157</v>
      </c>
      <c r="F16" s="100" t="s">
        <v>161</v>
      </c>
      <c r="G16" s="100">
        <v>244</v>
      </c>
      <c r="H16" s="118">
        <f t="shared" si="4"/>
        <v>56794.5</v>
      </c>
      <c r="I16" s="80">
        <v>26784.6</v>
      </c>
      <c r="J16" s="94">
        <v>5151.8</v>
      </c>
      <c r="K16" s="94">
        <v>6287.9</v>
      </c>
      <c r="L16" s="94">
        <v>6382.8</v>
      </c>
      <c r="M16" s="94">
        <v>6266.9</v>
      </c>
      <c r="N16" s="117">
        <v>5920.5</v>
      </c>
    </row>
    <row r="17" spans="1:14" x14ac:dyDescent="0.25">
      <c r="A17" s="198"/>
      <c r="B17" s="244"/>
      <c r="C17" s="100" t="s">
        <v>163</v>
      </c>
      <c r="D17" s="100">
        <v>460</v>
      </c>
      <c r="E17" s="51" t="s">
        <v>157</v>
      </c>
      <c r="F17" s="100" t="s">
        <v>161</v>
      </c>
      <c r="G17" s="100">
        <v>244</v>
      </c>
      <c r="H17" s="118">
        <f t="shared" si="4"/>
        <v>16430.5</v>
      </c>
      <c r="I17" s="81">
        <f>2123.2+5625.5</f>
        <v>7748.7</v>
      </c>
      <c r="J17" s="94">
        <v>1490.4</v>
      </c>
      <c r="K17" s="94">
        <v>1819.1</v>
      </c>
      <c r="L17" s="94">
        <v>1846.5</v>
      </c>
      <c r="M17" s="94">
        <v>1813</v>
      </c>
      <c r="N17" s="117">
        <v>1712.8</v>
      </c>
    </row>
    <row r="18" spans="1:14" ht="38.25" x14ac:dyDescent="0.25">
      <c r="A18" s="198"/>
      <c r="B18" s="244"/>
      <c r="C18" s="100" t="s">
        <v>162</v>
      </c>
      <c r="D18" s="100">
        <v>460</v>
      </c>
      <c r="E18" s="51" t="s">
        <v>157</v>
      </c>
      <c r="F18" s="100" t="s">
        <v>164</v>
      </c>
      <c r="G18" s="100">
        <v>244</v>
      </c>
      <c r="H18" s="79">
        <f t="shared" si="4"/>
        <v>6119.1</v>
      </c>
      <c r="I18" s="81">
        <v>0</v>
      </c>
      <c r="J18" s="81">
        <v>0</v>
      </c>
      <c r="K18" s="81">
        <v>6119.1</v>
      </c>
      <c r="L18" s="81">
        <v>0</v>
      </c>
      <c r="M18" s="81">
        <v>0</v>
      </c>
      <c r="N18" s="81">
        <v>0</v>
      </c>
    </row>
    <row r="19" spans="1:14" x14ac:dyDescent="0.25">
      <c r="A19" s="198"/>
      <c r="B19" s="244"/>
      <c r="C19" s="100" t="s">
        <v>163</v>
      </c>
      <c r="D19" s="100">
        <v>460</v>
      </c>
      <c r="E19" s="51" t="s">
        <v>157</v>
      </c>
      <c r="F19" s="100" t="s">
        <v>165</v>
      </c>
      <c r="G19" s="100">
        <v>244</v>
      </c>
      <c r="H19" s="79">
        <f t="shared" si="4"/>
        <v>1079.9000000000001</v>
      </c>
      <c r="I19" s="81">
        <v>0</v>
      </c>
      <c r="J19" s="81">
        <v>0</v>
      </c>
      <c r="K19" s="81">
        <v>1079.9000000000001</v>
      </c>
      <c r="L19" s="81">
        <v>0</v>
      </c>
      <c r="M19" s="81">
        <v>0</v>
      </c>
      <c r="N19" s="81">
        <v>0</v>
      </c>
    </row>
    <row r="20" spans="1:14" ht="38.25" x14ac:dyDescent="0.25">
      <c r="A20" s="198"/>
      <c r="B20" s="244"/>
      <c r="C20" s="100" t="s">
        <v>162</v>
      </c>
      <c r="D20" s="100">
        <v>460</v>
      </c>
      <c r="E20" s="51" t="s">
        <v>166</v>
      </c>
      <c r="F20" s="100" t="s">
        <v>164</v>
      </c>
      <c r="G20" s="100">
        <v>243</v>
      </c>
      <c r="H20" s="79">
        <f t="shared" si="4"/>
        <v>13407.5</v>
      </c>
      <c r="I20" s="81">
        <v>2368.1</v>
      </c>
      <c r="J20" s="81">
        <v>0</v>
      </c>
      <c r="K20" s="1">
        <v>11039.4</v>
      </c>
      <c r="L20" s="1">
        <v>0</v>
      </c>
      <c r="M20" s="94">
        <v>0</v>
      </c>
      <c r="N20" s="81">
        <v>0</v>
      </c>
    </row>
    <row r="21" spans="1:14" x14ac:dyDescent="0.25">
      <c r="A21" s="198"/>
      <c r="B21" s="244"/>
      <c r="C21" s="100" t="s">
        <v>163</v>
      </c>
      <c r="D21" s="100">
        <v>460</v>
      </c>
      <c r="E21" s="51" t="s">
        <v>166</v>
      </c>
      <c r="F21" s="100" t="s">
        <v>165</v>
      </c>
      <c r="G21" s="100">
        <v>243</v>
      </c>
      <c r="H21" s="79">
        <f t="shared" si="4"/>
        <v>2656</v>
      </c>
      <c r="I21" s="81">
        <f>417.9+290</f>
        <v>707.9</v>
      </c>
      <c r="J21" s="81">
        <v>0</v>
      </c>
      <c r="K21" s="94">
        <v>1948.1</v>
      </c>
      <c r="L21" s="94">
        <v>0</v>
      </c>
      <c r="M21" s="94">
        <v>0</v>
      </c>
      <c r="N21" s="81">
        <v>0</v>
      </c>
    </row>
    <row r="22" spans="1:14" x14ac:dyDescent="0.25">
      <c r="A22" s="198"/>
      <c r="B22" s="244"/>
      <c r="C22" s="100" t="s">
        <v>163</v>
      </c>
      <c r="D22" s="100">
        <v>460</v>
      </c>
      <c r="E22" s="51" t="s">
        <v>166</v>
      </c>
      <c r="F22" s="100" t="s">
        <v>167</v>
      </c>
      <c r="G22" s="100">
        <v>243</v>
      </c>
      <c r="H22" s="79">
        <f t="shared" si="4"/>
        <v>4634.3</v>
      </c>
      <c r="I22" s="81">
        <v>0</v>
      </c>
      <c r="J22" s="81">
        <f>3934.9+109.9</f>
        <v>4044.8</v>
      </c>
      <c r="K22" s="94">
        <v>589.5</v>
      </c>
      <c r="L22" s="94">
        <v>0</v>
      </c>
      <c r="M22" s="94">
        <v>0</v>
      </c>
      <c r="N22" s="81">
        <v>0</v>
      </c>
    </row>
    <row r="23" spans="1:14" ht="15.75" x14ac:dyDescent="0.25">
      <c r="A23" s="49"/>
    </row>
    <row r="29" spans="1:14" x14ac:dyDescent="0.25">
      <c r="L29" s="47" t="s">
        <v>59</v>
      </c>
    </row>
  </sheetData>
  <mergeCells count="10">
    <mergeCell ref="H11:H12"/>
    <mergeCell ref="I11:N11"/>
    <mergeCell ref="A13:A22"/>
    <mergeCell ref="B15:B22"/>
    <mergeCell ref="A9:N9"/>
    <mergeCell ref="A10:A12"/>
    <mergeCell ref="B10:B12"/>
    <mergeCell ref="C10:C12"/>
    <mergeCell ref="D10:G11"/>
    <mergeCell ref="H10:N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2"/>
  <sheetViews>
    <sheetView topLeftCell="A13" workbookViewId="0">
      <selection activeCell="H26" sqref="H26"/>
    </sheetView>
  </sheetViews>
  <sheetFormatPr defaultRowHeight="15" x14ac:dyDescent="0.25"/>
  <cols>
    <col min="2" max="2" width="21.140625" customWidth="1"/>
    <col min="4" max="4" width="11.7109375" customWidth="1"/>
    <col min="5" max="19" width="6.7109375" customWidth="1"/>
  </cols>
  <sheetData>
    <row r="1" spans="1:19" ht="15.75" x14ac:dyDescent="0.25">
      <c r="S1" s="11" t="s">
        <v>15</v>
      </c>
    </row>
    <row r="2" spans="1:19" ht="15.75" x14ac:dyDescent="0.25">
      <c r="A2" s="236" t="s">
        <v>243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19" ht="9.75" customHeight="1" x14ac:dyDescent="0.25">
      <c r="A3" s="131"/>
    </row>
    <row r="4" spans="1:19" ht="17.25" customHeight="1" x14ac:dyDescent="0.25">
      <c r="A4" s="255" t="s">
        <v>236</v>
      </c>
      <c r="B4" s="255" t="s">
        <v>244</v>
      </c>
      <c r="C4" s="255" t="s">
        <v>237</v>
      </c>
      <c r="D4" s="256" t="s">
        <v>26</v>
      </c>
      <c r="E4" s="256" t="s">
        <v>238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19" x14ac:dyDescent="0.25">
      <c r="A5" s="255"/>
      <c r="B5" s="255"/>
      <c r="C5" s="255"/>
      <c r="D5" s="256"/>
      <c r="E5" s="256">
        <v>2019</v>
      </c>
      <c r="F5" s="256"/>
      <c r="G5" s="256">
        <v>2020</v>
      </c>
      <c r="H5" s="256"/>
      <c r="I5" s="256">
        <v>2021</v>
      </c>
      <c r="J5" s="256"/>
      <c r="K5" s="256">
        <v>2022</v>
      </c>
      <c r="L5" s="256"/>
      <c r="M5" s="256">
        <v>2023</v>
      </c>
      <c r="N5" s="256"/>
      <c r="O5" s="256">
        <v>2024</v>
      </c>
      <c r="P5" s="256"/>
      <c r="Q5" s="256">
        <v>2025</v>
      </c>
      <c r="R5" s="256"/>
      <c r="S5" s="256" t="s">
        <v>25</v>
      </c>
    </row>
    <row r="6" spans="1:19" x14ac:dyDescent="0.25">
      <c r="A6" s="255"/>
      <c r="B6" s="255"/>
      <c r="C6" s="255"/>
      <c r="D6" s="256"/>
      <c r="E6" s="133" t="s">
        <v>239</v>
      </c>
      <c r="F6" s="133" t="s">
        <v>240</v>
      </c>
      <c r="G6" s="133" t="s">
        <v>239</v>
      </c>
      <c r="H6" s="133" t="s">
        <v>240</v>
      </c>
      <c r="I6" s="133" t="s">
        <v>239</v>
      </c>
      <c r="J6" s="133" t="s">
        <v>240</v>
      </c>
      <c r="K6" s="133" t="s">
        <v>239</v>
      </c>
      <c r="L6" s="133" t="s">
        <v>240</v>
      </c>
      <c r="M6" s="133" t="s">
        <v>239</v>
      </c>
      <c r="N6" s="133" t="s">
        <v>240</v>
      </c>
      <c r="O6" s="133" t="s">
        <v>239</v>
      </c>
      <c r="P6" s="133" t="s">
        <v>240</v>
      </c>
      <c r="Q6" s="133" t="s">
        <v>239</v>
      </c>
      <c r="R6" s="133" t="s">
        <v>240</v>
      </c>
      <c r="S6" s="256"/>
    </row>
    <row r="7" spans="1:19" ht="76.5" x14ac:dyDescent="0.25">
      <c r="A7" s="255">
        <v>1</v>
      </c>
      <c r="B7" s="134" t="s">
        <v>245</v>
      </c>
      <c r="C7" s="135" t="s">
        <v>241</v>
      </c>
      <c r="D7" s="133" t="s">
        <v>11</v>
      </c>
      <c r="E7" s="133"/>
      <c r="F7" s="133" t="s">
        <v>242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1:19" ht="76.5" x14ac:dyDescent="0.25">
      <c r="A8" s="255"/>
      <c r="B8" s="134" t="s">
        <v>246</v>
      </c>
      <c r="C8" s="135" t="s">
        <v>241</v>
      </c>
      <c r="D8" s="133" t="s">
        <v>11</v>
      </c>
      <c r="E8" s="133"/>
      <c r="F8" s="133"/>
      <c r="G8" s="133"/>
      <c r="H8" s="133" t="s">
        <v>242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19" ht="51" x14ac:dyDescent="0.25">
      <c r="A9" s="257">
        <v>2</v>
      </c>
      <c r="B9" s="134" t="s">
        <v>247</v>
      </c>
      <c r="C9" s="135" t="s">
        <v>241</v>
      </c>
      <c r="D9" s="133" t="s">
        <v>11</v>
      </c>
      <c r="E9" s="133"/>
      <c r="F9" s="133"/>
      <c r="G9" s="133"/>
      <c r="H9" s="133"/>
      <c r="I9" s="133"/>
      <c r="J9" s="133" t="s">
        <v>242</v>
      </c>
      <c r="K9" s="133"/>
      <c r="L9" s="133"/>
      <c r="M9" s="133"/>
      <c r="N9" s="133"/>
      <c r="O9" s="133"/>
      <c r="P9" s="133"/>
      <c r="Q9" s="133"/>
      <c r="R9" s="133"/>
      <c r="S9" s="133"/>
    </row>
    <row r="10" spans="1:19" ht="51" x14ac:dyDescent="0.25">
      <c r="A10" s="258"/>
      <c r="B10" s="134" t="s">
        <v>248</v>
      </c>
      <c r="C10" s="135" t="s">
        <v>241</v>
      </c>
      <c r="D10" s="133" t="s">
        <v>11</v>
      </c>
      <c r="E10" s="133"/>
      <c r="F10" s="133"/>
      <c r="G10" s="133"/>
      <c r="H10" s="133"/>
      <c r="I10" s="133"/>
      <c r="J10" s="133" t="s">
        <v>242</v>
      </c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ht="51" x14ac:dyDescent="0.25">
      <c r="A11" s="258"/>
      <c r="B11" s="134" t="s">
        <v>249</v>
      </c>
      <c r="C11" s="135" t="s">
        <v>241</v>
      </c>
      <c r="D11" s="133" t="s">
        <v>11</v>
      </c>
      <c r="E11" s="133"/>
      <c r="F11" s="133"/>
      <c r="G11" s="133"/>
      <c r="H11" s="133"/>
      <c r="I11" s="133"/>
      <c r="J11" s="133"/>
      <c r="K11" s="133"/>
      <c r="L11" s="133" t="s">
        <v>242</v>
      </c>
      <c r="M11" s="133"/>
      <c r="N11" s="133"/>
      <c r="O11" s="133"/>
      <c r="P11" s="133"/>
      <c r="Q11" s="133"/>
      <c r="R11" s="133"/>
      <c r="S11" s="133"/>
    </row>
    <row r="12" spans="1:19" ht="51" x14ac:dyDescent="0.25">
      <c r="A12" s="258"/>
      <c r="B12" s="134" t="s">
        <v>250</v>
      </c>
      <c r="C12" s="135" t="s">
        <v>241</v>
      </c>
      <c r="D12" s="133" t="s">
        <v>11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3" t="s">
        <v>242</v>
      </c>
      <c r="O12" s="133"/>
      <c r="P12" s="133"/>
      <c r="Q12" s="133"/>
      <c r="R12" s="133"/>
      <c r="S12" s="133"/>
    </row>
    <row r="13" spans="1:19" ht="51" x14ac:dyDescent="0.25">
      <c r="A13" s="259"/>
      <c r="B13" s="134" t="s">
        <v>255</v>
      </c>
      <c r="C13" s="135" t="s">
        <v>241</v>
      </c>
      <c r="D13" s="133" t="s">
        <v>11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 t="s">
        <v>242</v>
      </c>
      <c r="Q13" s="133"/>
      <c r="R13" s="133"/>
      <c r="S13" s="133"/>
    </row>
    <row r="14" spans="1:19" ht="63.75" x14ac:dyDescent="0.25">
      <c r="A14" s="255">
        <v>3</v>
      </c>
      <c r="B14" s="135" t="s">
        <v>251</v>
      </c>
      <c r="C14" s="135" t="s">
        <v>241</v>
      </c>
      <c r="D14" s="133" t="s">
        <v>11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 t="s">
        <v>242</v>
      </c>
    </row>
    <row r="15" spans="1:19" ht="63.75" x14ac:dyDescent="0.25">
      <c r="A15" s="255"/>
      <c r="B15" s="135" t="s">
        <v>252</v>
      </c>
      <c r="C15" s="135" t="s">
        <v>241</v>
      </c>
      <c r="D15" s="133" t="s">
        <v>11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 t="s">
        <v>242</v>
      </c>
    </row>
    <row r="16" spans="1:19" ht="63.75" x14ac:dyDescent="0.25">
      <c r="A16" s="135">
        <v>4</v>
      </c>
      <c r="B16" s="135" t="s">
        <v>253</v>
      </c>
      <c r="C16" s="135" t="s">
        <v>241</v>
      </c>
      <c r="D16" s="133" t="s">
        <v>11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 t="s">
        <v>242</v>
      </c>
    </row>
    <row r="17" spans="1:19" ht="51" x14ac:dyDescent="0.25">
      <c r="A17" s="135">
        <v>5</v>
      </c>
      <c r="B17" s="135" t="s">
        <v>254</v>
      </c>
      <c r="C17" s="135" t="s">
        <v>241</v>
      </c>
      <c r="D17" s="133" t="s">
        <v>11</v>
      </c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 t="s">
        <v>242</v>
      </c>
    </row>
    <row r="18" spans="1:19" s="9" customFormat="1" ht="51" x14ac:dyDescent="0.25">
      <c r="A18" s="136">
        <v>6</v>
      </c>
      <c r="B18" s="134" t="s">
        <v>256</v>
      </c>
      <c r="C18" s="135" t="s">
        <v>241</v>
      </c>
      <c r="D18" s="133" t="s">
        <v>11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8" t="s">
        <v>242</v>
      </c>
    </row>
    <row r="19" spans="1:19" ht="15.75" x14ac:dyDescent="0.25">
      <c r="A19" s="132"/>
    </row>
    <row r="20" spans="1:19" ht="15.75" x14ac:dyDescent="0.25">
      <c r="A20" s="11"/>
    </row>
    <row r="21" spans="1:19" ht="15.75" x14ac:dyDescent="0.25">
      <c r="A21" s="11"/>
    </row>
    <row r="22" spans="1:19" ht="15.75" x14ac:dyDescent="0.25">
      <c r="A22" s="11"/>
    </row>
  </sheetData>
  <mergeCells count="17">
    <mergeCell ref="A2:S2"/>
    <mergeCell ref="A9:A13"/>
    <mergeCell ref="O5:P5"/>
    <mergeCell ref="Q5:R5"/>
    <mergeCell ref="S5:S6"/>
    <mergeCell ref="A7:A8"/>
    <mergeCell ref="E4:S4"/>
    <mergeCell ref="E5:F5"/>
    <mergeCell ref="G5:H5"/>
    <mergeCell ref="I5:J5"/>
    <mergeCell ref="K5:L5"/>
    <mergeCell ref="M5:N5"/>
    <mergeCell ref="A14:A15"/>
    <mergeCell ref="A4:A6"/>
    <mergeCell ref="B4:B6"/>
    <mergeCell ref="C4:C6"/>
    <mergeCell ref="D4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T204"/>
  <sheetViews>
    <sheetView topLeftCell="F178" workbookViewId="0">
      <selection activeCell="U202" sqref="U202"/>
    </sheetView>
  </sheetViews>
  <sheetFormatPr defaultColWidth="9.140625" defaultRowHeight="15" x14ac:dyDescent="0.25"/>
  <cols>
    <col min="1" max="1" width="6" style="4" customWidth="1"/>
    <col min="2" max="2" width="8.42578125" style="151" customWidth="1"/>
    <col min="3" max="3" width="14.140625" style="152" customWidth="1"/>
    <col min="4" max="4" width="16.42578125" style="152" customWidth="1"/>
    <col min="5" max="5" width="13" style="152" customWidth="1"/>
    <col min="6" max="6" width="11.28515625" style="84" customWidth="1"/>
    <col min="7" max="7" width="10.85546875" style="84" hidden="1" customWidth="1"/>
    <col min="8" max="8" width="10.7109375" style="84" hidden="1" customWidth="1"/>
    <col min="9" max="11" width="10.42578125" style="84" hidden="1" customWidth="1"/>
    <col min="12" max="14" width="10.42578125" style="84" customWidth="1"/>
    <col min="15" max="18" width="10.42578125" style="84" hidden="1" customWidth="1"/>
    <col min="19" max="19" width="1.28515625" style="84" customWidth="1"/>
    <col min="20" max="20" width="10.42578125" style="87" customWidth="1"/>
    <col min="21" max="23" width="8.28515625" style="87" customWidth="1"/>
    <col min="24" max="26" width="8.28515625" style="87" hidden="1" customWidth="1"/>
    <col min="27" max="27" width="7.85546875" style="87" hidden="1" customWidth="1"/>
    <col min="28" max="28" width="1.28515625" style="84" customWidth="1"/>
    <col min="29" max="29" width="6" style="152" customWidth="1"/>
    <col min="30" max="30" width="9.140625" style="152" customWidth="1"/>
    <col min="31" max="31" width="12.140625" style="152" customWidth="1"/>
    <col min="32" max="32" width="15" style="152" customWidth="1"/>
    <col min="33" max="33" width="9.140625" style="84" hidden="1" customWidth="1"/>
    <col min="34" max="34" width="11.140625" style="84" customWidth="1"/>
    <col min="35" max="38" width="0" style="84" hidden="1" customWidth="1"/>
    <col min="39" max="39" width="9.140625" style="84" hidden="1" customWidth="1"/>
    <col min="40" max="42" width="9.140625" style="84"/>
    <col min="43" max="45" width="0" style="4" hidden="1" customWidth="1"/>
    <col min="46" max="46" width="0.42578125" style="4" customWidth="1"/>
    <col min="47" max="16384" width="9.140625" style="4"/>
  </cols>
  <sheetData>
    <row r="1" spans="1:46" ht="8.25" customHeight="1" x14ac:dyDescent="0.25"/>
    <row r="2" spans="1:46" x14ac:dyDescent="0.25">
      <c r="A2" s="83" t="s">
        <v>218</v>
      </c>
      <c r="AD2" s="151"/>
      <c r="AP2" s="86" t="s">
        <v>219</v>
      </c>
    </row>
    <row r="3" spans="1:46" ht="14.25" customHeight="1" x14ac:dyDescent="0.25">
      <c r="A3" s="4" t="s">
        <v>258</v>
      </c>
      <c r="AC3" s="152" t="s">
        <v>259</v>
      </c>
      <c r="AD3" s="151"/>
    </row>
    <row r="4" spans="1:46" ht="16.5" customHeight="1" x14ac:dyDescent="0.3">
      <c r="A4" s="196" t="s">
        <v>67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</row>
    <row r="5" spans="1:46" ht="27.75" customHeight="1" x14ac:dyDescent="0.25">
      <c r="A5" s="287" t="s">
        <v>22</v>
      </c>
      <c r="B5" s="261" t="s">
        <v>100</v>
      </c>
      <c r="C5" s="261" t="s">
        <v>101</v>
      </c>
      <c r="D5" s="260" t="s">
        <v>0</v>
      </c>
      <c r="E5" s="262" t="s">
        <v>2</v>
      </c>
      <c r="F5" s="197" t="s">
        <v>1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199"/>
      <c r="T5" s="288" t="s">
        <v>1</v>
      </c>
      <c r="U5" s="289"/>
      <c r="V5" s="289"/>
      <c r="W5" s="289"/>
      <c r="X5" s="289"/>
      <c r="Y5" s="289"/>
      <c r="Z5" s="289"/>
      <c r="AA5" s="290"/>
      <c r="AC5" s="265" t="s">
        <v>22</v>
      </c>
      <c r="AD5" s="261" t="s">
        <v>100</v>
      </c>
      <c r="AE5" s="261" t="s">
        <v>101</v>
      </c>
      <c r="AF5" s="260" t="s">
        <v>0</v>
      </c>
      <c r="AG5" s="200" t="s">
        <v>2</v>
      </c>
      <c r="AH5" s="197" t="s">
        <v>1</v>
      </c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199"/>
    </row>
    <row r="6" spans="1:46" ht="26.25" customHeight="1" x14ac:dyDescent="0.25">
      <c r="A6" s="287"/>
      <c r="B6" s="261"/>
      <c r="C6" s="261"/>
      <c r="D6" s="260"/>
      <c r="E6" s="263"/>
      <c r="F6" s="204" t="s">
        <v>3</v>
      </c>
      <c r="G6" s="206" t="s">
        <v>54</v>
      </c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T6" s="291" t="s">
        <v>3</v>
      </c>
      <c r="U6" s="292" t="s">
        <v>54</v>
      </c>
      <c r="V6" s="292"/>
      <c r="W6" s="292"/>
      <c r="X6" s="292"/>
      <c r="Y6" s="292"/>
      <c r="Z6" s="292"/>
      <c r="AA6" s="292"/>
      <c r="AC6" s="265"/>
      <c r="AD6" s="261"/>
      <c r="AE6" s="261"/>
      <c r="AF6" s="260"/>
      <c r="AG6" s="201"/>
      <c r="AH6" s="204" t="s">
        <v>3</v>
      </c>
      <c r="AI6" s="206" t="s">
        <v>54</v>
      </c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</row>
    <row r="7" spans="1:46" ht="27.75" customHeight="1" x14ac:dyDescent="0.25">
      <c r="A7" s="287"/>
      <c r="B7" s="261"/>
      <c r="C7" s="261"/>
      <c r="D7" s="260"/>
      <c r="E7" s="264"/>
      <c r="F7" s="205"/>
      <c r="G7" s="104">
        <v>2019</v>
      </c>
      <c r="H7" s="7">
        <v>2020</v>
      </c>
      <c r="I7" s="104">
        <v>2021</v>
      </c>
      <c r="J7" s="7">
        <v>2022</v>
      </c>
      <c r="K7" s="104">
        <v>2023</v>
      </c>
      <c r="L7" s="7">
        <v>2024</v>
      </c>
      <c r="M7" s="104">
        <v>2025</v>
      </c>
      <c r="N7" s="104">
        <v>2026</v>
      </c>
      <c r="O7" s="104">
        <v>2027</v>
      </c>
      <c r="P7" s="104">
        <v>2028</v>
      </c>
      <c r="Q7" s="104">
        <v>2029</v>
      </c>
      <c r="R7" s="7">
        <v>2030</v>
      </c>
      <c r="T7" s="293"/>
      <c r="U7" s="143">
        <v>2024</v>
      </c>
      <c r="V7" s="144">
        <v>2025</v>
      </c>
      <c r="W7" s="144">
        <v>2026</v>
      </c>
      <c r="X7" s="144">
        <v>2027</v>
      </c>
      <c r="Y7" s="144">
        <v>2028</v>
      </c>
      <c r="Z7" s="144">
        <v>2029</v>
      </c>
      <c r="AA7" s="143">
        <v>2030</v>
      </c>
      <c r="AC7" s="265"/>
      <c r="AD7" s="261"/>
      <c r="AE7" s="261"/>
      <c r="AF7" s="260"/>
      <c r="AG7" s="202"/>
      <c r="AH7" s="205"/>
      <c r="AI7" s="104">
        <v>2019</v>
      </c>
      <c r="AJ7" s="7">
        <v>2020</v>
      </c>
      <c r="AK7" s="104">
        <v>2021</v>
      </c>
      <c r="AL7" s="7">
        <v>2022</v>
      </c>
      <c r="AM7" s="104">
        <v>2023</v>
      </c>
      <c r="AN7" s="143">
        <v>2024</v>
      </c>
      <c r="AO7" s="144">
        <v>2025</v>
      </c>
      <c r="AP7" s="144">
        <v>2026</v>
      </c>
      <c r="AQ7" s="104">
        <v>2027</v>
      </c>
      <c r="AR7" s="104">
        <v>2028</v>
      </c>
      <c r="AS7" s="104">
        <v>2029</v>
      </c>
      <c r="AT7" s="7">
        <v>2030</v>
      </c>
    </row>
    <row r="8" spans="1:46" x14ac:dyDescent="0.25">
      <c r="A8" s="104" t="s">
        <v>23</v>
      </c>
      <c r="B8" s="153" t="s">
        <v>24</v>
      </c>
      <c r="C8" s="154">
        <v>2</v>
      </c>
      <c r="D8" s="155">
        <v>3</v>
      </c>
      <c r="E8" s="155">
        <v>4</v>
      </c>
      <c r="F8" s="104">
        <v>5</v>
      </c>
      <c r="G8" s="104">
        <v>6</v>
      </c>
      <c r="H8" s="7">
        <v>7</v>
      </c>
      <c r="I8" s="104">
        <v>8</v>
      </c>
      <c r="J8" s="7">
        <v>9</v>
      </c>
      <c r="K8" s="104">
        <v>10</v>
      </c>
      <c r="L8" s="7">
        <v>11</v>
      </c>
      <c r="M8" s="104">
        <v>12</v>
      </c>
      <c r="N8" s="104">
        <v>13</v>
      </c>
      <c r="O8" s="104">
        <v>14</v>
      </c>
      <c r="P8" s="104">
        <v>15</v>
      </c>
      <c r="Q8" s="104">
        <v>16</v>
      </c>
      <c r="R8" s="7">
        <v>17</v>
      </c>
      <c r="T8" s="294"/>
      <c r="U8" s="295"/>
      <c r="V8" s="295"/>
      <c r="W8" s="295"/>
      <c r="X8" s="295"/>
      <c r="Y8" s="295"/>
      <c r="Z8" s="295"/>
      <c r="AA8" s="296"/>
      <c r="AC8" s="155" t="s">
        <v>23</v>
      </c>
      <c r="AD8" s="153" t="s">
        <v>24</v>
      </c>
      <c r="AE8" s="154">
        <v>2</v>
      </c>
      <c r="AF8" s="155">
        <v>3</v>
      </c>
      <c r="AG8" s="104">
        <v>4</v>
      </c>
      <c r="AH8" s="104">
        <v>5</v>
      </c>
      <c r="AI8" s="104">
        <v>6</v>
      </c>
      <c r="AJ8" s="7">
        <v>7</v>
      </c>
      <c r="AK8" s="104">
        <v>8</v>
      </c>
      <c r="AL8" s="7">
        <v>9</v>
      </c>
      <c r="AM8" s="104">
        <v>10</v>
      </c>
      <c r="AN8" s="143">
        <v>11</v>
      </c>
      <c r="AO8" s="144">
        <v>12</v>
      </c>
      <c r="AP8" s="144">
        <v>13</v>
      </c>
      <c r="AQ8" s="104">
        <v>14</v>
      </c>
      <c r="AR8" s="104">
        <v>15</v>
      </c>
      <c r="AS8" s="104">
        <v>16</v>
      </c>
      <c r="AT8" s="7">
        <v>17</v>
      </c>
    </row>
    <row r="9" spans="1:46" x14ac:dyDescent="0.25">
      <c r="A9" s="104">
        <v>1</v>
      </c>
      <c r="B9" s="206" t="s">
        <v>46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T9" s="294"/>
      <c r="U9" s="295"/>
      <c r="V9" s="295"/>
      <c r="W9" s="295"/>
      <c r="X9" s="295"/>
      <c r="Y9" s="295"/>
      <c r="Z9" s="295"/>
      <c r="AA9" s="296"/>
      <c r="AC9" s="155">
        <v>1</v>
      </c>
      <c r="AD9" s="206" t="s">
        <v>46</v>
      </c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</row>
    <row r="10" spans="1:46" x14ac:dyDescent="0.25">
      <c r="A10" s="104">
        <v>2</v>
      </c>
      <c r="B10" s="275" t="s">
        <v>32</v>
      </c>
      <c r="C10" s="268" t="s">
        <v>17</v>
      </c>
      <c r="D10" s="266" t="s">
        <v>11</v>
      </c>
      <c r="E10" s="156" t="s">
        <v>3</v>
      </c>
      <c r="F10" s="102">
        <f>SUM(F11:F14)</f>
        <v>224916.4</v>
      </c>
      <c r="G10" s="102">
        <f t="shared" ref="G10:R10" si="0">SUM(G11:G14)</f>
        <v>13853.5</v>
      </c>
      <c r="H10" s="102">
        <f t="shared" si="0"/>
        <v>12870</v>
      </c>
      <c r="I10" s="102">
        <f t="shared" si="0"/>
        <v>6597.2</v>
      </c>
      <c r="J10" s="102">
        <f>SUM(J11:J14)</f>
        <v>20258.900000000001</v>
      </c>
      <c r="K10" s="102">
        <f>SUM(K11:K14)</f>
        <v>21536.799999999999</v>
      </c>
      <c r="L10" s="102">
        <f t="shared" si="0"/>
        <v>21400</v>
      </c>
      <c r="M10" s="102">
        <f t="shared" si="0"/>
        <v>21400</v>
      </c>
      <c r="N10" s="102">
        <f t="shared" si="0"/>
        <v>21400</v>
      </c>
      <c r="O10" s="102">
        <f t="shared" si="0"/>
        <v>21400</v>
      </c>
      <c r="P10" s="102">
        <f t="shared" si="0"/>
        <v>21400</v>
      </c>
      <c r="Q10" s="102">
        <f t="shared" si="0"/>
        <v>21400</v>
      </c>
      <c r="R10" s="102">
        <f t="shared" si="0"/>
        <v>21400</v>
      </c>
      <c r="T10" s="297">
        <f>AH10-F10</f>
        <v>14500</v>
      </c>
      <c r="U10" s="297">
        <f>AN10-L10</f>
        <v>5300</v>
      </c>
      <c r="V10" s="297">
        <f t="shared" ref="V10:AA10" si="1">AO10-M10</f>
        <v>4600</v>
      </c>
      <c r="W10" s="297">
        <f t="shared" si="1"/>
        <v>4600</v>
      </c>
      <c r="X10" s="297">
        <f t="shared" si="1"/>
        <v>0</v>
      </c>
      <c r="Y10" s="297">
        <f t="shared" si="1"/>
        <v>0</v>
      </c>
      <c r="Z10" s="297">
        <f t="shared" si="1"/>
        <v>0</v>
      </c>
      <c r="AA10" s="297">
        <f t="shared" si="1"/>
        <v>0</v>
      </c>
      <c r="AC10" s="155">
        <v>2</v>
      </c>
      <c r="AD10" s="275" t="s">
        <v>32</v>
      </c>
      <c r="AE10" s="268" t="s">
        <v>17</v>
      </c>
      <c r="AF10" s="266" t="s">
        <v>11</v>
      </c>
      <c r="AG10" s="102" t="s">
        <v>3</v>
      </c>
      <c r="AH10" s="102">
        <f>SUM(AH11:AH14)</f>
        <v>239416.4</v>
      </c>
      <c r="AI10" s="102">
        <f t="shared" ref="AI10:AT10" si="2">SUM(AI11:AI14)</f>
        <v>13853.5</v>
      </c>
      <c r="AJ10" s="102">
        <f t="shared" si="2"/>
        <v>12870</v>
      </c>
      <c r="AK10" s="102">
        <f t="shared" si="2"/>
        <v>6597.2</v>
      </c>
      <c r="AL10" s="102">
        <f>SUM(AL11:AL14)</f>
        <v>20258.900000000001</v>
      </c>
      <c r="AM10" s="102">
        <f>SUM(AM11:AM14)</f>
        <v>21536.799999999999</v>
      </c>
      <c r="AN10" s="117">
        <f t="shared" si="2"/>
        <v>26700</v>
      </c>
      <c r="AO10" s="117">
        <f t="shared" si="2"/>
        <v>26000</v>
      </c>
      <c r="AP10" s="117">
        <f t="shared" si="2"/>
        <v>26000</v>
      </c>
      <c r="AQ10" s="141">
        <f t="shared" ref="AQ10:AT10" si="3">SUM(AQ11:AQ14)</f>
        <v>21400</v>
      </c>
      <c r="AR10" s="141">
        <f t="shared" si="3"/>
        <v>21400</v>
      </c>
      <c r="AS10" s="141">
        <f t="shared" si="3"/>
        <v>21400</v>
      </c>
      <c r="AT10" s="141">
        <f t="shared" si="3"/>
        <v>21400</v>
      </c>
    </row>
    <row r="11" spans="1:46" ht="26.25" customHeight="1" x14ac:dyDescent="0.25">
      <c r="A11" s="104">
        <v>3</v>
      </c>
      <c r="B11" s="276"/>
      <c r="C11" s="269"/>
      <c r="D11" s="267"/>
      <c r="E11" s="156" t="s">
        <v>4</v>
      </c>
      <c r="F11" s="102">
        <f>SUM(G11:R11)</f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T11" s="297">
        <f t="shared" ref="T11:T17" si="4">AH11-F11</f>
        <v>0</v>
      </c>
      <c r="U11" s="297">
        <f t="shared" ref="U11:U17" si="5">AN11-L11</f>
        <v>0</v>
      </c>
      <c r="V11" s="297">
        <f t="shared" ref="V11:V17" si="6">AO11-M11</f>
        <v>0</v>
      </c>
      <c r="W11" s="297">
        <f t="shared" ref="W11:W17" si="7">AP11-N11</f>
        <v>0</v>
      </c>
      <c r="X11" s="297">
        <f t="shared" ref="X11:X17" si="8">AQ11-O11</f>
        <v>0</v>
      </c>
      <c r="Y11" s="297">
        <f t="shared" ref="Y11:Y17" si="9">AR11-P11</f>
        <v>0</v>
      </c>
      <c r="Z11" s="297">
        <f t="shared" ref="Z11:Z17" si="10">AS11-Q11</f>
        <v>0</v>
      </c>
      <c r="AA11" s="297">
        <f t="shared" ref="AA11:AA17" si="11">AT11-R11</f>
        <v>0</v>
      </c>
      <c r="AC11" s="155">
        <v>3</v>
      </c>
      <c r="AD11" s="276"/>
      <c r="AE11" s="269"/>
      <c r="AF11" s="267"/>
      <c r="AG11" s="102" t="s">
        <v>4</v>
      </c>
      <c r="AH11" s="102">
        <f>SUM(AI11:AT11)</f>
        <v>0</v>
      </c>
      <c r="AI11" s="102">
        <v>0</v>
      </c>
      <c r="AJ11" s="102">
        <v>0</v>
      </c>
      <c r="AK11" s="102">
        <v>0</v>
      </c>
      <c r="AL11" s="102">
        <v>0</v>
      </c>
      <c r="AM11" s="102">
        <v>0</v>
      </c>
      <c r="AN11" s="117">
        <v>0</v>
      </c>
      <c r="AO11" s="117">
        <v>0</v>
      </c>
      <c r="AP11" s="117">
        <v>0</v>
      </c>
      <c r="AQ11" s="141">
        <v>0</v>
      </c>
      <c r="AR11" s="141">
        <v>0</v>
      </c>
      <c r="AS11" s="141">
        <v>0</v>
      </c>
      <c r="AT11" s="141">
        <v>0</v>
      </c>
    </row>
    <row r="12" spans="1:46" ht="33.75" customHeight="1" x14ac:dyDescent="0.25">
      <c r="A12" s="104">
        <v>4</v>
      </c>
      <c r="B12" s="276"/>
      <c r="C12" s="269"/>
      <c r="D12" s="267"/>
      <c r="E12" s="156" t="s">
        <v>5</v>
      </c>
      <c r="F12" s="102">
        <f>SUM(G12:R12)</f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T12" s="297">
        <f t="shared" si="4"/>
        <v>0</v>
      </c>
      <c r="U12" s="297">
        <f t="shared" si="5"/>
        <v>0</v>
      </c>
      <c r="V12" s="297">
        <f t="shared" si="6"/>
        <v>0</v>
      </c>
      <c r="W12" s="297">
        <f t="shared" si="7"/>
        <v>0</v>
      </c>
      <c r="X12" s="297">
        <f t="shared" si="8"/>
        <v>0</v>
      </c>
      <c r="Y12" s="297">
        <f t="shared" si="9"/>
        <v>0</v>
      </c>
      <c r="Z12" s="297">
        <f t="shared" si="10"/>
        <v>0</v>
      </c>
      <c r="AA12" s="297">
        <f t="shared" si="11"/>
        <v>0</v>
      </c>
      <c r="AC12" s="155">
        <v>4</v>
      </c>
      <c r="AD12" s="276"/>
      <c r="AE12" s="269"/>
      <c r="AF12" s="267"/>
      <c r="AG12" s="102" t="s">
        <v>5</v>
      </c>
      <c r="AH12" s="102">
        <f>SUM(AI12:AT12)</f>
        <v>0</v>
      </c>
      <c r="AI12" s="102">
        <v>0</v>
      </c>
      <c r="AJ12" s="102">
        <v>0</v>
      </c>
      <c r="AK12" s="102">
        <v>0</v>
      </c>
      <c r="AL12" s="102">
        <v>0</v>
      </c>
      <c r="AM12" s="102">
        <v>0</v>
      </c>
      <c r="AN12" s="117">
        <v>0</v>
      </c>
      <c r="AO12" s="117">
        <v>0</v>
      </c>
      <c r="AP12" s="117">
        <v>0</v>
      </c>
      <c r="AQ12" s="141">
        <v>0</v>
      </c>
      <c r="AR12" s="141">
        <v>0</v>
      </c>
      <c r="AS12" s="141">
        <v>0</v>
      </c>
      <c r="AT12" s="141">
        <v>0</v>
      </c>
    </row>
    <row r="13" spans="1:46" ht="30" x14ac:dyDescent="0.25">
      <c r="A13" s="104">
        <v>5</v>
      </c>
      <c r="B13" s="276"/>
      <c r="C13" s="269"/>
      <c r="D13" s="267"/>
      <c r="E13" s="156" t="s">
        <v>6</v>
      </c>
      <c r="F13" s="102">
        <f>SUM(G13:R13)</f>
        <v>224916.4</v>
      </c>
      <c r="G13" s="102">
        <v>13853.5</v>
      </c>
      <c r="H13" s="102">
        <v>12870</v>
      </c>
      <c r="I13" s="102">
        <v>6597.2</v>
      </c>
      <c r="J13" s="102">
        <v>20258.900000000001</v>
      </c>
      <c r="K13" s="102">
        <f>21400+136.8</f>
        <v>21536.799999999999</v>
      </c>
      <c r="L13" s="102">
        <v>21400</v>
      </c>
      <c r="M13" s="102">
        <v>21400</v>
      </c>
      <c r="N13" s="102">
        <v>21400</v>
      </c>
      <c r="O13" s="102">
        <v>21400</v>
      </c>
      <c r="P13" s="102">
        <v>21400</v>
      </c>
      <c r="Q13" s="102">
        <v>21400</v>
      </c>
      <c r="R13" s="102">
        <v>21400</v>
      </c>
      <c r="T13" s="297">
        <f t="shared" si="4"/>
        <v>14500</v>
      </c>
      <c r="U13" s="297">
        <f t="shared" si="5"/>
        <v>5300</v>
      </c>
      <c r="V13" s="297">
        <f t="shared" si="6"/>
        <v>4600</v>
      </c>
      <c r="W13" s="297">
        <f t="shared" si="7"/>
        <v>4600</v>
      </c>
      <c r="X13" s="297">
        <f t="shared" si="8"/>
        <v>0</v>
      </c>
      <c r="Y13" s="297">
        <f t="shared" si="9"/>
        <v>0</v>
      </c>
      <c r="Z13" s="297">
        <f t="shared" si="10"/>
        <v>0</v>
      </c>
      <c r="AA13" s="297">
        <f t="shared" si="11"/>
        <v>0</v>
      </c>
      <c r="AC13" s="155">
        <v>5</v>
      </c>
      <c r="AD13" s="276"/>
      <c r="AE13" s="269"/>
      <c r="AF13" s="267"/>
      <c r="AG13" s="102" t="s">
        <v>6</v>
      </c>
      <c r="AH13" s="102">
        <f>SUM(AI13:AT13)</f>
        <v>239416.4</v>
      </c>
      <c r="AI13" s="102">
        <v>13853.5</v>
      </c>
      <c r="AJ13" s="102">
        <v>12870</v>
      </c>
      <c r="AK13" s="102">
        <v>6597.2</v>
      </c>
      <c r="AL13" s="102">
        <v>20258.900000000001</v>
      </c>
      <c r="AM13" s="102">
        <f>21400+136.8</f>
        <v>21536.799999999999</v>
      </c>
      <c r="AN13" s="117">
        <v>26700</v>
      </c>
      <c r="AO13" s="117">
        <v>26000</v>
      </c>
      <c r="AP13" s="117">
        <v>26000</v>
      </c>
      <c r="AQ13" s="141">
        <v>21400</v>
      </c>
      <c r="AR13" s="141">
        <v>21400</v>
      </c>
      <c r="AS13" s="141">
        <v>21400</v>
      </c>
      <c r="AT13" s="141">
        <v>21400</v>
      </c>
    </row>
    <row r="14" spans="1:46" ht="28.5" customHeight="1" x14ac:dyDescent="0.25">
      <c r="A14" s="104">
        <v>6</v>
      </c>
      <c r="B14" s="277"/>
      <c r="C14" s="270"/>
      <c r="D14" s="271"/>
      <c r="E14" s="156" t="s">
        <v>55</v>
      </c>
      <c r="F14" s="102">
        <f>SUM(G14:R14)</f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T14" s="297">
        <f t="shared" si="4"/>
        <v>0</v>
      </c>
      <c r="U14" s="297">
        <f t="shared" si="5"/>
        <v>0</v>
      </c>
      <c r="V14" s="297">
        <f t="shared" si="6"/>
        <v>0</v>
      </c>
      <c r="W14" s="297">
        <f t="shared" si="7"/>
        <v>0</v>
      </c>
      <c r="X14" s="297">
        <f t="shared" si="8"/>
        <v>0</v>
      </c>
      <c r="Y14" s="297">
        <f t="shared" si="9"/>
        <v>0</v>
      </c>
      <c r="Z14" s="297">
        <f t="shared" si="10"/>
        <v>0</v>
      </c>
      <c r="AA14" s="297">
        <f t="shared" si="11"/>
        <v>0</v>
      </c>
      <c r="AC14" s="155">
        <v>6</v>
      </c>
      <c r="AD14" s="277"/>
      <c r="AE14" s="270"/>
      <c r="AF14" s="271"/>
      <c r="AG14" s="102" t="s">
        <v>55</v>
      </c>
      <c r="AH14" s="102">
        <f>SUM(AI14:AT14)</f>
        <v>0</v>
      </c>
      <c r="AI14" s="102">
        <v>0</v>
      </c>
      <c r="AJ14" s="102">
        <v>0</v>
      </c>
      <c r="AK14" s="102">
        <v>0</v>
      </c>
      <c r="AL14" s="102">
        <v>0</v>
      </c>
      <c r="AM14" s="102">
        <v>0</v>
      </c>
      <c r="AN14" s="117">
        <v>0</v>
      </c>
      <c r="AO14" s="117">
        <v>0</v>
      </c>
      <c r="AP14" s="117">
        <v>0</v>
      </c>
      <c r="AQ14" s="141">
        <v>0</v>
      </c>
      <c r="AR14" s="141">
        <v>0</v>
      </c>
      <c r="AS14" s="141">
        <v>0</v>
      </c>
      <c r="AT14" s="141">
        <v>0</v>
      </c>
    </row>
    <row r="15" spans="1:46" x14ac:dyDescent="0.25">
      <c r="A15" s="104">
        <v>7</v>
      </c>
      <c r="B15" s="275" t="s">
        <v>33</v>
      </c>
      <c r="C15" s="268" t="s">
        <v>18</v>
      </c>
      <c r="D15" s="278" t="s">
        <v>11</v>
      </c>
      <c r="E15" s="156" t="s">
        <v>3</v>
      </c>
      <c r="F15" s="102">
        <f>SUM(F16:F19)</f>
        <v>2129.1</v>
      </c>
      <c r="G15" s="102">
        <f t="shared" ref="G15:R15" si="12">SUM(G16:G19)</f>
        <v>0</v>
      </c>
      <c r="H15" s="102">
        <f t="shared" si="12"/>
        <v>0</v>
      </c>
      <c r="I15" s="102">
        <f t="shared" si="12"/>
        <v>0</v>
      </c>
      <c r="J15" s="102">
        <f>SUM(J16:J19)</f>
        <v>0</v>
      </c>
      <c r="K15" s="102">
        <f t="shared" si="12"/>
        <v>2129.1</v>
      </c>
      <c r="L15" s="102">
        <f t="shared" si="12"/>
        <v>0</v>
      </c>
      <c r="M15" s="102">
        <f t="shared" si="12"/>
        <v>0</v>
      </c>
      <c r="N15" s="102">
        <f t="shared" si="12"/>
        <v>0</v>
      </c>
      <c r="O15" s="102">
        <f t="shared" si="12"/>
        <v>0</v>
      </c>
      <c r="P15" s="102">
        <f t="shared" si="12"/>
        <v>0</v>
      </c>
      <c r="Q15" s="102">
        <f t="shared" si="12"/>
        <v>0</v>
      </c>
      <c r="R15" s="102">
        <f t="shared" si="12"/>
        <v>0</v>
      </c>
      <c r="T15" s="297">
        <f t="shared" si="4"/>
        <v>4300</v>
      </c>
      <c r="U15" s="297">
        <f t="shared" si="5"/>
        <v>4300</v>
      </c>
      <c r="V15" s="297">
        <f t="shared" si="6"/>
        <v>0</v>
      </c>
      <c r="W15" s="297">
        <f t="shared" si="7"/>
        <v>0</v>
      </c>
      <c r="X15" s="297">
        <f t="shared" si="8"/>
        <v>0</v>
      </c>
      <c r="Y15" s="297">
        <f t="shared" si="9"/>
        <v>0</v>
      </c>
      <c r="Z15" s="297">
        <f t="shared" si="10"/>
        <v>0</v>
      </c>
      <c r="AA15" s="297">
        <f t="shared" si="11"/>
        <v>0</v>
      </c>
      <c r="AC15" s="155">
        <v>7</v>
      </c>
      <c r="AD15" s="275" t="s">
        <v>33</v>
      </c>
      <c r="AE15" s="268" t="s">
        <v>18</v>
      </c>
      <c r="AF15" s="278" t="s">
        <v>11</v>
      </c>
      <c r="AG15" s="102" t="s">
        <v>3</v>
      </c>
      <c r="AH15" s="102">
        <f>SUM(AH16:AH19)</f>
        <v>6429.1</v>
      </c>
      <c r="AI15" s="102">
        <f t="shared" ref="AI15:AT15" si="13">SUM(AI16:AI19)</f>
        <v>0</v>
      </c>
      <c r="AJ15" s="102">
        <f t="shared" si="13"/>
        <v>0</v>
      </c>
      <c r="AK15" s="102">
        <f t="shared" si="13"/>
        <v>0</v>
      </c>
      <c r="AL15" s="102">
        <f>SUM(AL16:AL19)</f>
        <v>0</v>
      </c>
      <c r="AM15" s="102">
        <f t="shared" si="13"/>
        <v>2129.1</v>
      </c>
      <c r="AN15" s="117">
        <f t="shared" si="13"/>
        <v>4300</v>
      </c>
      <c r="AO15" s="117">
        <f t="shared" si="13"/>
        <v>0</v>
      </c>
      <c r="AP15" s="117">
        <f t="shared" si="13"/>
        <v>0</v>
      </c>
      <c r="AQ15" s="141">
        <f t="shared" ref="AQ15:AT15" si="14">SUM(AQ16:AQ19)</f>
        <v>0</v>
      </c>
      <c r="AR15" s="141">
        <f t="shared" si="14"/>
        <v>0</v>
      </c>
      <c r="AS15" s="141">
        <f t="shared" si="14"/>
        <v>0</v>
      </c>
      <c r="AT15" s="141">
        <f t="shared" si="14"/>
        <v>0</v>
      </c>
    </row>
    <row r="16" spans="1:46" ht="24.75" customHeight="1" x14ac:dyDescent="0.25">
      <c r="A16" s="104">
        <v>8</v>
      </c>
      <c r="B16" s="276"/>
      <c r="C16" s="269"/>
      <c r="D16" s="278"/>
      <c r="E16" s="156" t="s">
        <v>4</v>
      </c>
      <c r="F16" s="102">
        <f>SUM(G16:R16)</f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T16" s="297">
        <f t="shared" si="4"/>
        <v>0</v>
      </c>
      <c r="U16" s="297">
        <f t="shared" si="5"/>
        <v>0</v>
      </c>
      <c r="V16" s="297">
        <f t="shared" si="6"/>
        <v>0</v>
      </c>
      <c r="W16" s="297">
        <f t="shared" si="7"/>
        <v>0</v>
      </c>
      <c r="X16" s="297">
        <f t="shared" si="8"/>
        <v>0</v>
      </c>
      <c r="Y16" s="297">
        <f t="shared" si="9"/>
        <v>0</v>
      </c>
      <c r="Z16" s="297">
        <f t="shared" si="10"/>
        <v>0</v>
      </c>
      <c r="AA16" s="297">
        <f t="shared" si="11"/>
        <v>0</v>
      </c>
      <c r="AC16" s="155">
        <v>8</v>
      </c>
      <c r="AD16" s="276"/>
      <c r="AE16" s="269"/>
      <c r="AF16" s="278"/>
      <c r="AG16" s="102" t="s">
        <v>4</v>
      </c>
      <c r="AH16" s="102">
        <f>SUM(AI16:AT16)</f>
        <v>0</v>
      </c>
      <c r="AI16" s="102">
        <v>0</v>
      </c>
      <c r="AJ16" s="102">
        <v>0</v>
      </c>
      <c r="AK16" s="102">
        <v>0</v>
      </c>
      <c r="AL16" s="102">
        <v>0</v>
      </c>
      <c r="AM16" s="102">
        <v>0</v>
      </c>
      <c r="AN16" s="117">
        <v>0</v>
      </c>
      <c r="AO16" s="117">
        <v>0</v>
      </c>
      <c r="AP16" s="117">
        <v>0</v>
      </c>
      <c r="AQ16" s="141">
        <v>0</v>
      </c>
      <c r="AR16" s="141">
        <v>0</v>
      </c>
      <c r="AS16" s="141">
        <v>0</v>
      </c>
      <c r="AT16" s="141">
        <v>0</v>
      </c>
    </row>
    <row r="17" spans="1:46" ht="35.25" customHeight="1" x14ac:dyDescent="0.25">
      <c r="A17" s="104">
        <v>9</v>
      </c>
      <c r="B17" s="276"/>
      <c r="C17" s="269"/>
      <c r="D17" s="278"/>
      <c r="E17" s="156" t="s">
        <v>5</v>
      </c>
      <c r="F17" s="102">
        <f>SUM(G17:R17)</f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T17" s="297">
        <f t="shared" si="4"/>
        <v>0</v>
      </c>
      <c r="U17" s="297">
        <f t="shared" si="5"/>
        <v>0</v>
      </c>
      <c r="V17" s="297">
        <f t="shared" si="6"/>
        <v>0</v>
      </c>
      <c r="W17" s="297">
        <f t="shared" si="7"/>
        <v>0</v>
      </c>
      <c r="X17" s="297">
        <f t="shared" si="8"/>
        <v>0</v>
      </c>
      <c r="Y17" s="297">
        <f t="shared" si="9"/>
        <v>0</v>
      </c>
      <c r="Z17" s="297">
        <f t="shared" si="10"/>
        <v>0</v>
      </c>
      <c r="AA17" s="297">
        <f t="shared" si="11"/>
        <v>0</v>
      </c>
      <c r="AC17" s="155">
        <v>9</v>
      </c>
      <c r="AD17" s="276"/>
      <c r="AE17" s="269"/>
      <c r="AF17" s="278"/>
      <c r="AG17" s="102" t="s">
        <v>5</v>
      </c>
      <c r="AH17" s="102">
        <f>SUM(AI17:AT17)</f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17">
        <v>0</v>
      </c>
      <c r="AO17" s="117">
        <v>0</v>
      </c>
      <c r="AP17" s="117">
        <v>0</v>
      </c>
      <c r="AQ17" s="141">
        <v>0</v>
      </c>
      <c r="AR17" s="141">
        <v>0</v>
      </c>
      <c r="AS17" s="141">
        <v>0</v>
      </c>
      <c r="AT17" s="141">
        <v>0</v>
      </c>
    </row>
    <row r="18" spans="1:46" ht="24.75" customHeight="1" x14ac:dyDescent="0.25">
      <c r="A18" s="104">
        <v>10</v>
      </c>
      <c r="B18" s="276"/>
      <c r="C18" s="269"/>
      <c r="D18" s="278"/>
      <c r="E18" s="156" t="s">
        <v>6</v>
      </c>
      <c r="F18" s="102">
        <f>SUM(G18:R18)</f>
        <v>2129.1</v>
      </c>
      <c r="G18" s="102">
        <v>0</v>
      </c>
      <c r="H18" s="102">
        <v>0</v>
      </c>
      <c r="I18" s="102">
        <v>0</v>
      </c>
      <c r="J18" s="102">
        <v>0</v>
      </c>
      <c r="K18" s="102">
        <f>1800+4132.2-3803.1</f>
        <v>2129.1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T18" s="297">
        <f t="shared" ref="T18:T25" si="15">AH18-F18</f>
        <v>4300</v>
      </c>
      <c r="U18" s="297">
        <f t="shared" ref="U18:U25" si="16">AN18-L18</f>
        <v>4300</v>
      </c>
      <c r="V18" s="297">
        <f t="shared" ref="V18:V25" si="17">AO18-M18</f>
        <v>0</v>
      </c>
      <c r="W18" s="297">
        <f t="shared" ref="W18:W25" si="18">AP18-N18</f>
        <v>0</v>
      </c>
      <c r="X18" s="297">
        <f t="shared" ref="X18:X25" si="19">AQ18-O18</f>
        <v>0</v>
      </c>
      <c r="Y18" s="297">
        <f t="shared" ref="Y18:Y25" si="20">AR18-P18</f>
        <v>0</v>
      </c>
      <c r="Z18" s="297">
        <f t="shared" ref="Z18:Z25" si="21">AS18-Q18</f>
        <v>0</v>
      </c>
      <c r="AA18" s="297">
        <f t="shared" ref="AA18:AA25" si="22">AT18-R18</f>
        <v>0</v>
      </c>
      <c r="AC18" s="155">
        <v>10</v>
      </c>
      <c r="AD18" s="276"/>
      <c r="AE18" s="269"/>
      <c r="AF18" s="278"/>
      <c r="AG18" s="102" t="s">
        <v>6</v>
      </c>
      <c r="AH18" s="102">
        <f>SUM(AI18:AT18)</f>
        <v>6429.1</v>
      </c>
      <c r="AI18" s="102">
        <v>0</v>
      </c>
      <c r="AJ18" s="102">
        <v>0</v>
      </c>
      <c r="AK18" s="102">
        <v>0</v>
      </c>
      <c r="AL18" s="102">
        <v>0</v>
      </c>
      <c r="AM18" s="102">
        <f>1800+4132.2-3803.1</f>
        <v>2129.1</v>
      </c>
      <c r="AN18" s="117">
        <v>4300</v>
      </c>
      <c r="AO18" s="117">
        <v>0</v>
      </c>
      <c r="AP18" s="117">
        <v>0</v>
      </c>
      <c r="AQ18" s="141">
        <v>0</v>
      </c>
      <c r="AR18" s="141">
        <v>0</v>
      </c>
      <c r="AS18" s="141">
        <v>0</v>
      </c>
      <c r="AT18" s="141">
        <v>0</v>
      </c>
    </row>
    <row r="19" spans="1:46" ht="34.5" customHeight="1" x14ac:dyDescent="0.25">
      <c r="A19" s="104">
        <v>11</v>
      </c>
      <c r="B19" s="277"/>
      <c r="C19" s="270"/>
      <c r="D19" s="278"/>
      <c r="E19" s="156" t="s">
        <v>55</v>
      </c>
      <c r="F19" s="102">
        <f>SUM(G19:R19)</f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T19" s="297">
        <f t="shared" si="15"/>
        <v>0</v>
      </c>
      <c r="U19" s="297">
        <f t="shared" si="16"/>
        <v>0</v>
      </c>
      <c r="V19" s="297">
        <f t="shared" si="17"/>
        <v>0</v>
      </c>
      <c r="W19" s="297">
        <f t="shared" si="18"/>
        <v>0</v>
      </c>
      <c r="X19" s="297">
        <f t="shared" si="19"/>
        <v>0</v>
      </c>
      <c r="Y19" s="297">
        <f t="shared" si="20"/>
        <v>0</v>
      </c>
      <c r="Z19" s="297">
        <f t="shared" si="21"/>
        <v>0</v>
      </c>
      <c r="AA19" s="297">
        <f t="shared" si="22"/>
        <v>0</v>
      </c>
      <c r="AC19" s="155">
        <v>11</v>
      </c>
      <c r="AD19" s="277"/>
      <c r="AE19" s="270"/>
      <c r="AF19" s="278"/>
      <c r="AG19" s="102" t="s">
        <v>55</v>
      </c>
      <c r="AH19" s="102">
        <f>SUM(AI19:AT19)</f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17">
        <v>0</v>
      </c>
      <c r="AO19" s="117">
        <v>0</v>
      </c>
      <c r="AP19" s="117">
        <v>0</v>
      </c>
      <c r="AQ19" s="141">
        <v>0</v>
      </c>
      <c r="AR19" s="141">
        <v>0</v>
      </c>
      <c r="AS19" s="141">
        <v>0</v>
      </c>
      <c r="AT19" s="141">
        <v>0</v>
      </c>
    </row>
    <row r="20" spans="1:46" x14ac:dyDescent="0.25">
      <c r="A20" s="104">
        <v>12</v>
      </c>
      <c r="B20" s="276" t="s">
        <v>34</v>
      </c>
      <c r="C20" s="268" t="s">
        <v>19</v>
      </c>
      <c r="D20" s="266" t="s">
        <v>11</v>
      </c>
      <c r="E20" s="156" t="s">
        <v>3</v>
      </c>
      <c r="F20" s="102">
        <f>SUM(F21:F24)</f>
        <v>430950.30000000005</v>
      </c>
      <c r="G20" s="102">
        <f t="shared" ref="G20:R20" si="23">SUM(G21:G24)</f>
        <v>103152.29999999999</v>
      </c>
      <c r="H20" s="102">
        <f t="shared" si="23"/>
        <v>15105</v>
      </c>
      <c r="I20" s="102">
        <f t="shared" si="23"/>
        <v>60940.399999999994</v>
      </c>
      <c r="J20" s="102">
        <f t="shared" si="23"/>
        <v>36055.9</v>
      </c>
      <c r="K20" s="102">
        <f t="shared" si="23"/>
        <v>62355.9</v>
      </c>
      <c r="L20" s="102">
        <f>SUM(L21:L24)</f>
        <v>38697.399999999994</v>
      </c>
      <c r="M20" s="102">
        <f t="shared" si="23"/>
        <v>64643.399999999994</v>
      </c>
      <c r="N20" s="102">
        <f t="shared" si="23"/>
        <v>10000</v>
      </c>
      <c r="O20" s="102">
        <f t="shared" si="23"/>
        <v>10000</v>
      </c>
      <c r="P20" s="102">
        <f t="shared" si="23"/>
        <v>10000</v>
      </c>
      <c r="Q20" s="102">
        <f t="shared" si="23"/>
        <v>10000</v>
      </c>
      <c r="R20" s="102">
        <f t="shared" si="23"/>
        <v>10000</v>
      </c>
      <c r="T20" s="297">
        <f t="shared" si="15"/>
        <v>62502.79999999993</v>
      </c>
      <c r="U20" s="297">
        <f t="shared" si="16"/>
        <v>66502.8</v>
      </c>
      <c r="V20" s="297">
        <f t="shared" si="17"/>
        <v>0</v>
      </c>
      <c r="W20" s="297">
        <f t="shared" si="18"/>
        <v>-4000</v>
      </c>
      <c r="X20" s="297">
        <f t="shared" si="19"/>
        <v>0</v>
      </c>
      <c r="Y20" s="297">
        <f t="shared" si="20"/>
        <v>0</v>
      </c>
      <c r="Z20" s="297">
        <f t="shared" si="21"/>
        <v>0</v>
      </c>
      <c r="AA20" s="297">
        <f t="shared" si="22"/>
        <v>0</v>
      </c>
      <c r="AC20" s="155">
        <v>12</v>
      </c>
      <c r="AD20" s="276" t="s">
        <v>34</v>
      </c>
      <c r="AE20" s="268" t="s">
        <v>19</v>
      </c>
      <c r="AF20" s="266" t="s">
        <v>11</v>
      </c>
      <c r="AG20" s="102" t="s">
        <v>3</v>
      </c>
      <c r="AH20" s="102">
        <f>SUM(AH21:AH24)</f>
        <v>493453.1</v>
      </c>
      <c r="AI20" s="102">
        <f t="shared" ref="AI20:AT20" si="24">SUM(AI21:AI24)</f>
        <v>103152.29999999999</v>
      </c>
      <c r="AJ20" s="102">
        <f t="shared" si="24"/>
        <v>15105</v>
      </c>
      <c r="AK20" s="102">
        <f t="shared" si="24"/>
        <v>60940.399999999994</v>
      </c>
      <c r="AL20" s="102">
        <f t="shared" si="24"/>
        <v>36055.9</v>
      </c>
      <c r="AM20" s="102">
        <f t="shared" si="24"/>
        <v>62355.9</v>
      </c>
      <c r="AN20" s="117">
        <f>SUM(AN21:AN24)</f>
        <v>105200.2</v>
      </c>
      <c r="AO20" s="117">
        <f t="shared" si="24"/>
        <v>64643.399999999994</v>
      </c>
      <c r="AP20" s="117">
        <f t="shared" si="24"/>
        <v>6000</v>
      </c>
      <c r="AQ20" s="141">
        <f t="shared" si="24"/>
        <v>10000</v>
      </c>
      <c r="AR20" s="141">
        <f t="shared" si="24"/>
        <v>10000</v>
      </c>
      <c r="AS20" s="141">
        <f t="shared" si="24"/>
        <v>10000</v>
      </c>
      <c r="AT20" s="141">
        <f t="shared" si="24"/>
        <v>10000</v>
      </c>
    </row>
    <row r="21" spans="1:46" ht="24" customHeight="1" x14ac:dyDescent="0.25">
      <c r="A21" s="104">
        <v>13</v>
      </c>
      <c r="B21" s="276"/>
      <c r="C21" s="269"/>
      <c r="D21" s="267"/>
      <c r="E21" s="156" t="s">
        <v>4</v>
      </c>
      <c r="F21" s="102">
        <f>SUM(G21:R21)</f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T21" s="297">
        <f t="shared" si="15"/>
        <v>0</v>
      </c>
      <c r="U21" s="297">
        <f t="shared" si="16"/>
        <v>0</v>
      </c>
      <c r="V21" s="297">
        <f t="shared" si="17"/>
        <v>0</v>
      </c>
      <c r="W21" s="297">
        <f t="shared" si="18"/>
        <v>0</v>
      </c>
      <c r="X21" s="297">
        <f t="shared" si="19"/>
        <v>0</v>
      </c>
      <c r="Y21" s="297">
        <f t="shared" si="20"/>
        <v>0</v>
      </c>
      <c r="Z21" s="297">
        <f t="shared" si="21"/>
        <v>0</v>
      </c>
      <c r="AA21" s="297">
        <f t="shared" si="22"/>
        <v>0</v>
      </c>
      <c r="AC21" s="155">
        <v>13</v>
      </c>
      <c r="AD21" s="276"/>
      <c r="AE21" s="269"/>
      <c r="AF21" s="267"/>
      <c r="AG21" s="102" t="s">
        <v>4</v>
      </c>
      <c r="AH21" s="102">
        <f>SUM(AI21:AT21)</f>
        <v>0</v>
      </c>
      <c r="AI21" s="102">
        <v>0</v>
      </c>
      <c r="AJ21" s="102">
        <v>0</v>
      </c>
      <c r="AK21" s="102">
        <v>0</v>
      </c>
      <c r="AL21" s="102">
        <v>0</v>
      </c>
      <c r="AM21" s="102">
        <v>0</v>
      </c>
      <c r="AN21" s="117">
        <v>0</v>
      </c>
      <c r="AO21" s="117">
        <v>0</v>
      </c>
      <c r="AP21" s="117">
        <v>0</v>
      </c>
      <c r="AQ21" s="141">
        <v>0</v>
      </c>
      <c r="AR21" s="141">
        <v>0</v>
      </c>
      <c r="AS21" s="141">
        <v>0</v>
      </c>
      <c r="AT21" s="141">
        <v>0</v>
      </c>
    </row>
    <row r="22" spans="1:46" ht="34.5" customHeight="1" x14ac:dyDescent="0.25">
      <c r="A22" s="104">
        <v>14</v>
      </c>
      <c r="B22" s="276"/>
      <c r="C22" s="269"/>
      <c r="D22" s="267"/>
      <c r="E22" s="156" t="s">
        <v>5</v>
      </c>
      <c r="F22" s="102">
        <f>SUM(G22:R22)</f>
        <v>164394.40000000002</v>
      </c>
      <c r="G22" s="102">
        <v>92193.4</v>
      </c>
      <c r="H22" s="102">
        <v>7005</v>
      </c>
      <c r="I22" s="102">
        <v>32025.599999999999</v>
      </c>
      <c r="J22" s="102">
        <v>0</v>
      </c>
      <c r="K22" s="102">
        <v>0</v>
      </c>
      <c r="L22" s="102">
        <v>3848.7</v>
      </c>
      <c r="M22" s="102">
        <v>29321.7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T22" s="297">
        <f t="shared" si="15"/>
        <v>71727.699999999983</v>
      </c>
      <c r="U22" s="297">
        <f t="shared" si="16"/>
        <v>71727.7</v>
      </c>
      <c r="V22" s="297">
        <f t="shared" si="17"/>
        <v>0</v>
      </c>
      <c r="W22" s="297">
        <f t="shared" si="18"/>
        <v>0</v>
      </c>
      <c r="X22" s="297">
        <f t="shared" si="19"/>
        <v>0</v>
      </c>
      <c r="Y22" s="297">
        <f t="shared" si="20"/>
        <v>0</v>
      </c>
      <c r="Z22" s="297">
        <f t="shared" si="21"/>
        <v>0</v>
      </c>
      <c r="AA22" s="297">
        <f t="shared" si="22"/>
        <v>0</v>
      </c>
      <c r="AC22" s="155">
        <v>14</v>
      </c>
      <c r="AD22" s="276"/>
      <c r="AE22" s="269"/>
      <c r="AF22" s="267"/>
      <c r="AG22" s="102" t="s">
        <v>5</v>
      </c>
      <c r="AH22" s="102">
        <f>SUM(AI22:AT22)</f>
        <v>236122.1</v>
      </c>
      <c r="AI22" s="102">
        <v>92193.4</v>
      </c>
      <c r="AJ22" s="102">
        <v>7005</v>
      </c>
      <c r="AK22" s="102">
        <v>32025.599999999999</v>
      </c>
      <c r="AL22" s="102">
        <v>0</v>
      </c>
      <c r="AM22" s="102">
        <v>0</v>
      </c>
      <c r="AN22" s="117">
        <f>3848.7+71727.7</f>
        <v>75576.399999999994</v>
      </c>
      <c r="AO22" s="117">
        <v>29321.7</v>
      </c>
      <c r="AP22" s="117">
        <v>0</v>
      </c>
      <c r="AQ22" s="141">
        <v>0</v>
      </c>
      <c r="AR22" s="141">
        <v>0</v>
      </c>
      <c r="AS22" s="141">
        <v>0</v>
      </c>
      <c r="AT22" s="141">
        <v>0</v>
      </c>
    </row>
    <row r="23" spans="1:46" ht="25.5" customHeight="1" x14ac:dyDescent="0.25">
      <c r="A23" s="104">
        <v>15</v>
      </c>
      <c r="B23" s="276"/>
      <c r="C23" s="269"/>
      <c r="D23" s="267"/>
      <c r="E23" s="156" t="s">
        <v>6</v>
      </c>
      <c r="F23" s="102">
        <f>SUM(G23:R23)</f>
        <v>266555.90000000002</v>
      </c>
      <c r="G23" s="102">
        <v>10958.9</v>
      </c>
      <c r="H23" s="102">
        <f>2100+1000+5000</f>
        <v>8100</v>
      </c>
      <c r="I23" s="1">
        <v>28914.799999999999</v>
      </c>
      <c r="J23" s="1">
        <v>36055.9</v>
      </c>
      <c r="K23" s="1">
        <f>10000+6000+12000+40000-5644.1</f>
        <v>62355.9</v>
      </c>
      <c r="L23" s="1">
        <f>25000+6000+3848.7</f>
        <v>34848.699999999997</v>
      </c>
      <c r="M23" s="1">
        <f>6000+29321.7</f>
        <v>35321.699999999997</v>
      </c>
      <c r="N23" s="1">
        <v>10000</v>
      </c>
      <c r="O23" s="1">
        <v>10000</v>
      </c>
      <c r="P23" s="1">
        <v>10000</v>
      </c>
      <c r="Q23" s="1">
        <v>10000</v>
      </c>
      <c r="R23" s="1">
        <v>10000</v>
      </c>
      <c r="T23" s="297">
        <f t="shared" si="15"/>
        <v>-9224.9000000000233</v>
      </c>
      <c r="U23" s="297">
        <f t="shared" si="16"/>
        <v>-5224.8999999999978</v>
      </c>
      <c r="V23" s="297">
        <f t="shared" si="17"/>
        <v>0</v>
      </c>
      <c r="W23" s="297">
        <f t="shared" si="18"/>
        <v>-4000</v>
      </c>
      <c r="X23" s="297">
        <f t="shared" si="19"/>
        <v>0</v>
      </c>
      <c r="Y23" s="297">
        <f t="shared" si="20"/>
        <v>0</v>
      </c>
      <c r="Z23" s="297">
        <f t="shared" si="21"/>
        <v>0</v>
      </c>
      <c r="AA23" s="297">
        <f t="shared" si="22"/>
        <v>0</v>
      </c>
      <c r="AC23" s="155">
        <v>15</v>
      </c>
      <c r="AD23" s="276"/>
      <c r="AE23" s="269"/>
      <c r="AF23" s="267"/>
      <c r="AG23" s="102" t="s">
        <v>6</v>
      </c>
      <c r="AH23" s="102">
        <f>SUM(AI23:AT23)</f>
        <v>257331</v>
      </c>
      <c r="AI23" s="102">
        <v>10958.9</v>
      </c>
      <c r="AJ23" s="102">
        <f>2100+1000+5000</f>
        <v>8100</v>
      </c>
      <c r="AK23" s="1">
        <v>28914.799999999999</v>
      </c>
      <c r="AL23" s="1">
        <v>36055.9</v>
      </c>
      <c r="AM23" s="1">
        <f>10000+6000+12000+40000-5644.1</f>
        <v>62355.9</v>
      </c>
      <c r="AN23" s="145">
        <f>3775.1+3848.7+6000+10000+6000</f>
        <v>29623.8</v>
      </c>
      <c r="AO23" s="145">
        <f>6000+29321.7</f>
        <v>35321.699999999997</v>
      </c>
      <c r="AP23" s="145">
        <v>6000</v>
      </c>
      <c r="AQ23" s="1">
        <v>10000</v>
      </c>
      <c r="AR23" s="1">
        <v>10000</v>
      </c>
      <c r="AS23" s="1">
        <v>10000</v>
      </c>
      <c r="AT23" s="1">
        <v>10000</v>
      </c>
    </row>
    <row r="24" spans="1:46" ht="24" customHeight="1" x14ac:dyDescent="0.25">
      <c r="A24" s="104">
        <v>16</v>
      </c>
      <c r="B24" s="276"/>
      <c r="C24" s="269"/>
      <c r="D24" s="271"/>
      <c r="E24" s="156" t="s">
        <v>55</v>
      </c>
      <c r="F24" s="102">
        <f>SUM(G24:R24)</f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T24" s="297">
        <f t="shared" si="15"/>
        <v>0</v>
      </c>
      <c r="U24" s="297">
        <f t="shared" si="16"/>
        <v>0</v>
      </c>
      <c r="V24" s="297">
        <f t="shared" si="17"/>
        <v>0</v>
      </c>
      <c r="W24" s="297">
        <f t="shared" si="18"/>
        <v>0</v>
      </c>
      <c r="X24" s="297">
        <f t="shared" si="19"/>
        <v>0</v>
      </c>
      <c r="Y24" s="297">
        <f t="shared" si="20"/>
        <v>0</v>
      </c>
      <c r="Z24" s="297">
        <f t="shared" si="21"/>
        <v>0</v>
      </c>
      <c r="AA24" s="297">
        <f t="shared" si="22"/>
        <v>0</v>
      </c>
      <c r="AC24" s="155">
        <v>16</v>
      </c>
      <c r="AD24" s="276"/>
      <c r="AE24" s="269"/>
      <c r="AF24" s="271"/>
      <c r="AG24" s="102" t="s">
        <v>55</v>
      </c>
      <c r="AH24" s="102">
        <f>SUM(AI24:AT24)</f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17">
        <v>0</v>
      </c>
      <c r="AO24" s="117">
        <v>0</v>
      </c>
      <c r="AP24" s="117">
        <v>0</v>
      </c>
      <c r="AQ24" s="141">
        <v>0</v>
      </c>
      <c r="AR24" s="141">
        <v>0</v>
      </c>
      <c r="AS24" s="141">
        <v>0</v>
      </c>
      <c r="AT24" s="141">
        <v>0</v>
      </c>
    </row>
    <row r="25" spans="1:46" x14ac:dyDescent="0.25">
      <c r="A25" s="104">
        <v>17</v>
      </c>
      <c r="B25" s="276"/>
      <c r="C25" s="269"/>
      <c r="D25" s="266" t="s">
        <v>12</v>
      </c>
      <c r="E25" s="156" t="s">
        <v>3</v>
      </c>
      <c r="F25" s="102">
        <f>SUM(F26:F29)</f>
        <v>2222</v>
      </c>
      <c r="G25" s="102">
        <f t="shared" ref="G25:R25" si="25">SUM(G26:G29)</f>
        <v>0</v>
      </c>
      <c r="H25" s="102">
        <f t="shared" si="25"/>
        <v>1822</v>
      </c>
      <c r="I25" s="102">
        <f t="shared" si="25"/>
        <v>400</v>
      </c>
      <c r="J25" s="102">
        <f t="shared" si="25"/>
        <v>0</v>
      </c>
      <c r="K25" s="102">
        <f t="shared" si="25"/>
        <v>0</v>
      </c>
      <c r="L25" s="102">
        <f t="shared" si="25"/>
        <v>0</v>
      </c>
      <c r="M25" s="102">
        <f t="shared" si="25"/>
        <v>0</v>
      </c>
      <c r="N25" s="102">
        <f t="shared" si="25"/>
        <v>0</v>
      </c>
      <c r="O25" s="102">
        <f t="shared" si="25"/>
        <v>0</v>
      </c>
      <c r="P25" s="102">
        <f t="shared" si="25"/>
        <v>0</v>
      </c>
      <c r="Q25" s="102">
        <f t="shared" si="25"/>
        <v>0</v>
      </c>
      <c r="R25" s="102">
        <f t="shared" si="25"/>
        <v>0</v>
      </c>
      <c r="T25" s="297">
        <f t="shared" si="15"/>
        <v>0</v>
      </c>
      <c r="U25" s="297">
        <f t="shared" si="16"/>
        <v>0</v>
      </c>
      <c r="V25" s="297">
        <f t="shared" si="17"/>
        <v>0</v>
      </c>
      <c r="W25" s="297">
        <f t="shared" si="18"/>
        <v>0</v>
      </c>
      <c r="X25" s="297">
        <f t="shared" si="19"/>
        <v>0</v>
      </c>
      <c r="Y25" s="297">
        <f t="shared" si="20"/>
        <v>0</v>
      </c>
      <c r="Z25" s="297">
        <f t="shared" si="21"/>
        <v>0</v>
      </c>
      <c r="AA25" s="297">
        <f t="shared" si="22"/>
        <v>0</v>
      </c>
      <c r="AC25" s="155">
        <v>17</v>
      </c>
      <c r="AD25" s="276"/>
      <c r="AE25" s="269"/>
      <c r="AF25" s="266" t="s">
        <v>12</v>
      </c>
      <c r="AG25" s="102" t="s">
        <v>3</v>
      </c>
      <c r="AH25" s="102">
        <f>SUM(AH26:AH29)</f>
        <v>2222</v>
      </c>
      <c r="AI25" s="102">
        <f t="shared" ref="AI25:AT25" si="26">SUM(AI26:AI29)</f>
        <v>0</v>
      </c>
      <c r="AJ25" s="102">
        <f t="shared" si="26"/>
        <v>1822</v>
      </c>
      <c r="AK25" s="102">
        <f t="shared" si="26"/>
        <v>400</v>
      </c>
      <c r="AL25" s="102">
        <f t="shared" si="26"/>
        <v>0</v>
      </c>
      <c r="AM25" s="102">
        <f t="shared" si="26"/>
        <v>0</v>
      </c>
      <c r="AN25" s="117">
        <f t="shared" si="26"/>
        <v>0</v>
      </c>
      <c r="AO25" s="117">
        <f t="shared" si="26"/>
        <v>0</v>
      </c>
      <c r="AP25" s="117">
        <f t="shared" si="26"/>
        <v>0</v>
      </c>
      <c r="AQ25" s="141">
        <f t="shared" si="26"/>
        <v>0</v>
      </c>
      <c r="AR25" s="141">
        <f t="shared" si="26"/>
        <v>0</v>
      </c>
      <c r="AS25" s="141">
        <f t="shared" si="26"/>
        <v>0</v>
      </c>
      <c r="AT25" s="141">
        <f t="shared" si="26"/>
        <v>0</v>
      </c>
    </row>
    <row r="26" spans="1:46" ht="21.75" customHeight="1" x14ac:dyDescent="0.25">
      <c r="A26" s="104">
        <v>18</v>
      </c>
      <c r="B26" s="276"/>
      <c r="C26" s="269"/>
      <c r="D26" s="267"/>
      <c r="E26" s="156" t="s">
        <v>4</v>
      </c>
      <c r="F26" s="102">
        <f>SUM(G26:R26)</f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T26" s="297">
        <f t="shared" ref="T26:T29" si="27">AH26-F26</f>
        <v>0</v>
      </c>
      <c r="U26" s="297">
        <f t="shared" ref="U26:U29" si="28">AN26-L26</f>
        <v>0</v>
      </c>
      <c r="V26" s="297">
        <f t="shared" ref="V26:V29" si="29">AO26-M26</f>
        <v>0</v>
      </c>
      <c r="W26" s="297">
        <f t="shared" ref="W26:W29" si="30">AP26-N26</f>
        <v>0</v>
      </c>
      <c r="X26" s="297">
        <f t="shared" ref="X26:X29" si="31">AQ26-O26</f>
        <v>0</v>
      </c>
      <c r="Y26" s="297">
        <f t="shared" ref="Y26:Y29" si="32">AR26-P26</f>
        <v>0</v>
      </c>
      <c r="Z26" s="297">
        <f t="shared" ref="Z26:Z29" si="33">AS26-Q26</f>
        <v>0</v>
      </c>
      <c r="AA26" s="297">
        <f t="shared" ref="AA26:AA29" si="34">AT26-R26</f>
        <v>0</v>
      </c>
      <c r="AC26" s="155">
        <v>18</v>
      </c>
      <c r="AD26" s="276"/>
      <c r="AE26" s="269"/>
      <c r="AF26" s="267"/>
      <c r="AG26" s="102" t="s">
        <v>4</v>
      </c>
      <c r="AH26" s="102">
        <f>SUM(AI26:AT26)</f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17">
        <v>0</v>
      </c>
      <c r="AO26" s="117">
        <v>0</v>
      </c>
      <c r="AP26" s="117">
        <v>0</v>
      </c>
      <c r="AQ26" s="141">
        <v>0</v>
      </c>
      <c r="AR26" s="141">
        <v>0</v>
      </c>
      <c r="AS26" s="141">
        <v>0</v>
      </c>
      <c r="AT26" s="141">
        <v>0</v>
      </c>
    </row>
    <row r="27" spans="1:46" ht="33.75" customHeight="1" x14ac:dyDescent="0.25">
      <c r="A27" s="104">
        <v>19</v>
      </c>
      <c r="B27" s="276"/>
      <c r="C27" s="269"/>
      <c r="D27" s="267"/>
      <c r="E27" s="156" t="s">
        <v>5</v>
      </c>
      <c r="F27" s="102">
        <f>SUM(G27:R27)</f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T27" s="297">
        <f t="shared" si="27"/>
        <v>0</v>
      </c>
      <c r="U27" s="297">
        <f t="shared" si="28"/>
        <v>0</v>
      </c>
      <c r="V27" s="297">
        <f t="shared" si="29"/>
        <v>0</v>
      </c>
      <c r="W27" s="297">
        <f t="shared" si="30"/>
        <v>0</v>
      </c>
      <c r="X27" s="297">
        <f t="shared" si="31"/>
        <v>0</v>
      </c>
      <c r="Y27" s="297">
        <f t="shared" si="32"/>
        <v>0</v>
      </c>
      <c r="Z27" s="297">
        <f t="shared" si="33"/>
        <v>0</v>
      </c>
      <c r="AA27" s="297">
        <f t="shared" si="34"/>
        <v>0</v>
      </c>
      <c r="AC27" s="155">
        <v>19</v>
      </c>
      <c r="AD27" s="276"/>
      <c r="AE27" s="269"/>
      <c r="AF27" s="267"/>
      <c r="AG27" s="102" t="s">
        <v>5</v>
      </c>
      <c r="AH27" s="102">
        <f>SUM(AI27:AT27)</f>
        <v>0</v>
      </c>
      <c r="AI27" s="102">
        <v>0</v>
      </c>
      <c r="AJ27" s="102">
        <v>0</v>
      </c>
      <c r="AK27" s="102">
        <v>0</v>
      </c>
      <c r="AL27" s="102">
        <v>0</v>
      </c>
      <c r="AM27" s="102">
        <v>0</v>
      </c>
      <c r="AN27" s="117">
        <v>0</v>
      </c>
      <c r="AO27" s="117">
        <v>0</v>
      </c>
      <c r="AP27" s="117">
        <v>0</v>
      </c>
      <c r="AQ27" s="141">
        <v>0</v>
      </c>
      <c r="AR27" s="141">
        <v>0</v>
      </c>
      <c r="AS27" s="141">
        <v>0</v>
      </c>
      <c r="AT27" s="141">
        <v>0</v>
      </c>
    </row>
    <row r="28" spans="1:46" ht="19.5" customHeight="1" x14ac:dyDescent="0.25">
      <c r="A28" s="104">
        <v>20</v>
      </c>
      <c r="B28" s="276"/>
      <c r="C28" s="269"/>
      <c r="D28" s="267"/>
      <c r="E28" s="156" t="s">
        <v>6</v>
      </c>
      <c r="F28" s="102">
        <f>SUM(G28:R28)</f>
        <v>2222</v>
      </c>
      <c r="G28" s="102">
        <v>0</v>
      </c>
      <c r="H28" s="102">
        <v>1822</v>
      </c>
      <c r="I28" s="102">
        <v>400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T28" s="297">
        <f t="shared" si="27"/>
        <v>0</v>
      </c>
      <c r="U28" s="297">
        <f t="shared" si="28"/>
        <v>0</v>
      </c>
      <c r="V28" s="297">
        <f t="shared" si="29"/>
        <v>0</v>
      </c>
      <c r="W28" s="297">
        <f t="shared" si="30"/>
        <v>0</v>
      </c>
      <c r="X28" s="297">
        <f t="shared" si="31"/>
        <v>0</v>
      </c>
      <c r="Y28" s="297">
        <f t="shared" si="32"/>
        <v>0</v>
      </c>
      <c r="Z28" s="297">
        <f t="shared" si="33"/>
        <v>0</v>
      </c>
      <c r="AA28" s="297">
        <f t="shared" si="34"/>
        <v>0</v>
      </c>
      <c r="AC28" s="155">
        <v>20</v>
      </c>
      <c r="AD28" s="276"/>
      <c r="AE28" s="269"/>
      <c r="AF28" s="267"/>
      <c r="AG28" s="102" t="s">
        <v>6</v>
      </c>
      <c r="AH28" s="102">
        <f>SUM(AI28:AT28)</f>
        <v>2222</v>
      </c>
      <c r="AI28" s="102">
        <v>0</v>
      </c>
      <c r="AJ28" s="102">
        <v>1822</v>
      </c>
      <c r="AK28" s="102">
        <v>400</v>
      </c>
      <c r="AL28" s="102">
        <v>0</v>
      </c>
      <c r="AM28" s="102">
        <v>0</v>
      </c>
      <c r="AN28" s="117">
        <v>0</v>
      </c>
      <c r="AO28" s="117">
        <v>0</v>
      </c>
      <c r="AP28" s="117">
        <v>0</v>
      </c>
      <c r="AQ28" s="141">
        <v>0</v>
      </c>
      <c r="AR28" s="141">
        <v>0</v>
      </c>
      <c r="AS28" s="141">
        <v>0</v>
      </c>
      <c r="AT28" s="141">
        <v>0</v>
      </c>
    </row>
    <row r="29" spans="1:46" ht="27" customHeight="1" x14ac:dyDescent="0.25">
      <c r="A29" s="104">
        <v>21</v>
      </c>
      <c r="B29" s="277"/>
      <c r="C29" s="270"/>
      <c r="D29" s="271"/>
      <c r="E29" s="156" t="s">
        <v>55</v>
      </c>
      <c r="F29" s="102">
        <f>SUM(G29:R29)</f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T29" s="297">
        <f t="shared" si="27"/>
        <v>0</v>
      </c>
      <c r="U29" s="297">
        <f t="shared" si="28"/>
        <v>0</v>
      </c>
      <c r="V29" s="297">
        <f t="shared" si="29"/>
        <v>0</v>
      </c>
      <c r="W29" s="297">
        <f t="shared" si="30"/>
        <v>0</v>
      </c>
      <c r="X29" s="297">
        <f t="shared" si="31"/>
        <v>0</v>
      </c>
      <c r="Y29" s="297">
        <f t="shared" si="32"/>
        <v>0</v>
      </c>
      <c r="Z29" s="297">
        <f t="shared" si="33"/>
        <v>0</v>
      </c>
      <c r="AA29" s="297">
        <f t="shared" si="34"/>
        <v>0</v>
      </c>
      <c r="AC29" s="155">
        <v>21</v>
      </c>
      <c r="AD29" s="277"/>
      <c r="AE29" s="270"/>
      <c r="AF29" s="271"/>
      <c r="AG29" s="102" t="s">
        <v>55</v>
      </c>
      <c r="AH29" s="102">
        <f>SUM(AI29:AT29)</f>
        <v>0</v>
      </c>
      <c r="AI29" s="102">
        <v>0</v>
      </c>
      <c r="AJ29" s="102">
        <v>0</v>
      </c>
      <c r="AK29" s="102">
        <v>0</v>
      </c>
      <c r="AL29" s="102">
        <v>0</v>
      </c>
      <c r="AM29" s="102">
        <v>0</v>
      </c>
      <c r="AN29" s="117">
        <v>0</v>
      </c>
      <c r="AO29" s="117">
        <v>0</v>
      </c>
      <c r="AP29" s="117">
        <v>0</v>
      </c>
      <c r="AQ29" s="141">
        <v>0</v>
      </c>
      <c r="AR29" s="141">
        <v>0</v>
      </c>
      <c r="AS29" s="141">
        <v>0</v>
      </c>
      <c r="AT29" s="141">
        <v>0</v>
      </c>
    </row>
    <row r="30" spans="1:46" x14ac:dyDescent="0.25">
      <c r="A30" s="104">
        <v>22</v>
      </c>
      <c r="B30" s="275"/>
      <c r="C30" s="268" t="s">
        <v>49</v>
      </c>
      <c r="D30" s="266" t="s">
        <v>7</v>
      </c>
      <c r="E30" s="156" t="s">
        <v>3</v>
      </c>
      <c r="F30" s="102">
        <f>SUM(F31:F34)</f>
        <v>433172.30000000005</v>
      </c>
      <c r="G30" s="102">
        <f t="shared" ref="G30:R30" si="35">SUM(G31:G34)</f>
        <v>103152.29999999999</v>
      </c>
      <c r="H30" s="102">
        <f t="shared" si="35"/>
        <v>16927</v>
      </c>
      <c r="I30" s="102">
        <f t="shared" si="35"/>
        <v>61340.399999999994</v>
      </c>
      <c r="J30" s="102">
        <f t="shared" si="35"/>
        <v>36055.9</v>
      </c>
      <c r="K30" s="102">
        <f>SUM(K31:K34)</f>
        <v>62355.9</v>
      </c>
      <c r="L30" s="102">
        <f t="shared" si="35"/>
        <v>38697.399999999994</v>
      </c>
      <c r="M30" s="102">
        <f t="shared" si="35"/>
        <v>64643.399999999994</v>
      </c>
      <c r="N30" s="102">
        <f t="shared" si="35"/>
        <v>10000</v>
      </c>
      <c r="O30" s="102">
        <f t="shared" si="35"/>
        <v>10000</v>
      </c>
      <c r="P30" s="102">
        <f t="shared" si="35"/>
        <v>10000</v>
      </c>
      <c r="Q30" s="102">
        <f t="shared" si="35"/>
        <v>10000</v>
      </c>
      <c r="R30" s="102">
        <f t="shared" si="35"/>
        <v>10000</v>
      </c>
      <c r="T30" s="297">
        <f t="shared" ref="T30:T34" si="36">AH30-F30</f>
        <v>62502.79999999993</v>
      </c>
      <c r="U30" s="297">
        <f t="shared" ref="U30:U34" si="37">AN30-L30</f>
        <v>66502.8</v>
      </c>
      <c r="V30" s="297">
        <f t="shared" ref="V30:V34" si="38">AO30-M30</f>
        <v>0</v>
      </c>
      <c r="W30" s="297">
        <f t="shared" ref="W30:W34" si="39">AP30-N30</f>
        <v>-4000</v>
      </c>
      <c r="X30" s="297">
        <f t="shared" ref="X30:X34" si="40">AQ30-O30</f>
        <v>0</v>
      </c>
      <c r="Y30" s="297">
        <f t="shared" ref="Y30:Y34" si="41">AR30-P30</f>
        <v>0</v>
      </c>
      <c r="Z30" s="297">
        <f t="shared" ref="Z30:Z34" si="42">AS30-Q30</f>
        <v>0</v>
      </c>
      <c r="AA30" s="297">
        <f t="shared" ref="AA30:AA34" si="43">AT30-R30</f>
        <v>0</v>
      </c>
      <c r="AC30" s="155">
        <v>22</v>
      </c>
      <c r="AD30" s="275"/>
      <c r="AE30" s="268" t="s">
        <v>49</v>
      </c>
      <c r="AF30" s="266" t="s">
        <v>7</v>
      </c>
      <c r="AG30" s="102" t="s">
        <v>3</v>
      </c>
      <c r="AH30" s="102">
        <f>SUM(AH31:AH34)</f>
        <v>495675.1</v>
      </c>
      <c r="AI30" s="102">
        <f t="shared" ref="AI30:AT30" si="44">SUM(AI31:AI34)</f>
        <v>103152.29999999999</v>
      </c>
      <c r="AJ30" s="102">
        <f t="shared" si="44"/>
        <v>16927</v>
      </c>
      <c r="AK30" s="102">
        <f t="shared" si="44"/>
        <v>61340.399999999994</v>
      </c>
      <c r="AL30" s="102">
        <f t="shared" si="44"/>
        <v>36055.9</v>
      </c>
      <c r="AM30" s="102">
        <f>SUM(AM31:AM34)</f>
        <v>62355.9</v>
      </c>
      <c r="AN30" s="117">
        <f t="shared" si="44"/>
        <v>105200.2</v>
      </c>
      <c r="AO30" s="117">
        <f t="shared" si="44"/>
        <v>64643.399999999994</v>
      </c>
      <c r="AP30" s="117">
        <f t="shared" si="44"/>
        <v>6000</v>
      </c>
      <c r="AQ30" s="141">
        <f t="shared" si="44"/>
        <v>10000</v>
      </c>
      <c r="AR30" s="141">
        <f t="shared" si="44"/>
        <v>10000</v>
      </c>
      <c r="AS30" s="141">
        <f t="shared" si="44"/>
        <v>10000</v>
      </c>
      <c r="AT30" s="141">
        <f t="shared" si="44"/>
        <v>10000</v>
      </c>
    </row>
    <row r="31" spans="1:46" ht="25.5" customHeight="1" x14ac:dyDescent="0.25">
      <c r="A31" s="104">
        <v>23</v>
      </c>
      <c r="B31" s="276"/>
      <c r="C31" s="269"/>
      <c r="D31" s="267"/>
      <c r="E31" s="156" t="s">
        <v>4</v>
      </c>
      <c r="F31" s="102">
        <f>SUM(G31:R31)</f>
        <v>0</v>
      </c>
      <c r="G31" s="102">
        <f>G26+G21</f>
        <v>0</v>
      </c>
      <c r="H31" s="102">
        <f t="shared" ref="H31:R34" si="45">H26+H21</f>
        <v>0</v>
      </c>
      <c r="I31" s="102">
        <f t="shared" si="45"/>
        <v>0</v>
      </c>
      <c r="J31" s="102">
        <f t="shared" si="45"/>
        <v>0</v>
      </c>
      <c r="K31" s="102">
        <f t="shared" si="45"/>
        <v>0</v>
      </c>
      <c r="L31" s="102">
        <f t="shared" si="45"/>
        <v>0</v>
      </c>
      <c r="M31" s="102">
        <f t="shared" si="45"/>
        <v>0</v>
      </c>
      <c r="N31" s="102">
        <f t="shared" si="45"/>
        <v>0</v>
      </c>
      <c r="O31" s="102">
        <f t="shared" si="45"/>
        <v>0</v>
      </c>
      <c r="P31" s="102">
        <f t="shared" si="45"/>
        <v>0</v>
      </c>
      <c r="Q31" s="102">
        <f t="shared" si="45"/>
        <v>0</v>
      </c>
      <c r="R31" s="102">
        <f t="shared" si="45"/>
        <v>0</v>
      </c>
      <c r="T31" s="297">
        <f t="shared" si="36"/>
        <v>0</v>
      </c>
      <c r="U31" s="297">
        <f t="shared" si="37"/>
        <v>0</v>
      </c>
      <c r="V31" s="297">
        <f t="shared" si="38"/>
        <v>0</v>
      </c>
      <c r="W31" s="297">
        <f t="shared" si="39"/>
        <v>0</v>
      </c>
      <c r="X31" s="297">
        <f t="shared" si="40"/>
        <v>0</v>
      </c>
      <c r="Y31" s="297">
        <f t="shared" si="41"/>
        <v>0</v>
      </c>
      <c r="Z31" s="297">
        <f t="shared" si="42"/>
        <v>0</v>
      </c>
      <c r="AA31" s="297">
        <f t="shared" si="43"/>
        <v>0</v>
      </c>
      <c r="AC31" s="155">
        <v>23</v>
      </c>
      <c r="AD31" s="276"/>
      <c r="AE31" s="269"/>
      <c r="AF31" s="267"/>
      <c r="AG31" s="102" t="s">
        <v>4</v>
      </c>
      <c r="AH31" s="102">
        <f>SUM(AI31:AT31)</f>
        <v>0</v>
      </c>
      <c r="AI31" s="102">
        <f>AI26+AI21</f>
        <v>0</v>
      </c>
      <c r="AJ31" s="102">
        <f t="shared" ref="AJ31:AT34" si="46">AJ26+AJ21</f>
        <v>0</v>
      </c>
      <c r="AK31" s="102">
        <f t="shared" si="46"/>
        <v>0</v>
      </c>
      <c r="AL31" s="102">
        <f t="shared" si="46"/>
        <v>0</v>
      </c>
      <c r="AM31" s="102">
        <f t="shared" si="46"/>
        <v>0</v>
      </c>
      <c r="AN31" s="117">
        <f t="shared" si="46"/>
        <v>0</v>
      </c>
      <c r="AO31" s="117">
        <f t="shared" si="46"/>
        <v>0</v>
      </c>
      <c r="AP31" s="117">
        <f t="shared" si="46"/>
        <v>0</v>
      </c>
      <c r="AQ31" s="141">
        <f t="shared" si="46"/>
        <v>0</v>
      </c>
      <c r="AR31" s="141">
        <f t="shared" si="46"/>
        <v>0</v>
      </c>
      <c r="AS31" s="141">
        <f t="shared" si="46"/>
        <v>0</v>
      </c>
      <c r="AT31" s="141">
        <f t="shared" si="46"/>
        <v>0</v>
      </c>
    </row>
    <row r="32" spans="1:46" ht="35.25" customHeight="1" x14ac:dyDescent="0.25">
      <c r="A32" s="104">
        <v>24</v>
      </c>
      <c r="B32" s="276"/>
      <c r="C32" s="269"/>
      <c r="D32" s="267"/>
      <c r="E32" s="156" t="s">
        <v>5</v>
      </c>
      <c r="F32" s="102">
        <f>SUM(G32:R32)</f>
        <v>164394.40000000002</v>
      </c>
      <c r="G32" s="102">
        <f t="shared" ref="G32:M34" si="47">G27+G22</f>
        <v>92193.4</v>
      </c>
      <c r="H32" s="102">
        <f t="shared" si="45"/>
        <v>7005</v>
      </c>
      <c r="I32" s="102">
        <f t="shared" si="47"/>
        <v>32025.599999999999</v>
      </c>
      <c r="J32" s="102">
        <f t="shared" si="47"/>
        <v>0</v>
      </c>
      <c r="K32" s="102">
        <f t="shared" si="47"/>
        <v>0</v>
      </c>
      <c r="L32" s="102">
        <f t="shared" si="47"/>
        <v>3848.7</v>
      </c>
      <c r="M32" s="102">
        <f t="shared" si="47"/>
        <v>29321.7</v>
      </c>
      <c r="N32" s="102">
        <f t="shared" si="45"/>
        <v>0</v>
      </c>
      <c r="O32" s="102">
        <f t="shared" si="45"/>
        <v>0</v>
      </c>
      <c r="P32" s="102">
        <f t="shared" si="45"/>
        <v>0</v>
      </c>
      <c r="Q32" s="102">
        <f t="shared" si="45"/>
        <v>0</v>
      </c>
      <c r="R32" s="102">
        <f t="shared" si="45"/>
        <v>0</v>
      </c>
      <c r="T32" s="297">
        <f t="shared" si="36"/>
        <v>71727.699999999983</v>
      </c>
      <c r="U32" s="297">
        <f t="shared" si="37"/>
        <v>71727.7</v>
      </c>
      <c r="V32" s="297">
        <f t="shared" si="38"/>
        <v>0</v>
      </c>
      <c r="W32" s="297">
        <f t="shared" si="39"/>
        <v>0</v>
      </c>
      <c r="X32" s="297">
        <f t="shared" si="40"/>
        <v>0</v>
      </c>
      <c r="Y32" s="297">
        <f t="shared" si="41"/>
        <v>0</v>
      </c>
      <c r="Z32" s="297">
        <f t="shared" si="42"/>
        <v>0</v>
      </c>
      <c r="AA32" s="297">
        <f t="shared" si="43"/>
        <v>0</v>
      </c>
      <c r="AC32" s="155">
        <v>24</v>
      </c>
      <c r="AD32" s="276"/>
      <c r="AE32" s="269"/>
      <c r="AF32" s="267"/>
      <c r="AG32" s="102" t="s">
        <v>5</v>
      </c>
      <c r="AH32" s="102">
        <f>SUM(AI32:AT32)</f>
        <v>236122.1</v>
      </c>
      <c r="AI32" s="102">
        <f t="shared" ref="AI32:AO34" si="48">AI27+AI22</f>
        <v>92193.4</v>
      </c>
      <c r="AJ32" s="102">
        <f t="shared" si="46"/>
        <v>7005</v>
      </c>
      <c r="AK32" s="102">
        <f t="shared" si="48"/>
        <v>32025.599999999999</v>
      </c>
      <c r="AL32" s="102">
        <f t="shared" si="48"/>
        <v>0</v>
      </c>
      <c r="AM32" s="102">
        <f t="shared" si="48"/>
        <v>0</v>
      </c>
      <c r="AN32" s="117">
        <f t="shared" si="48"/>
        <v>75576.399999999994</v>
      </c>
      <c r="AO32" s="117">
        <f t="shared" si="48"/>
        <v>29321.7</v>
      </c>
      <c r="AP32" s="117">
        <f t="shared" si="46"/>
        <v>0</v>
      </c>
      <c r="AQ32" s="141">
        <f t="shared" si="46"/>
        <v>0</v>
      </c>
      <c r="AR32" s="141">
        <f t="shared" si="46"/>
        <v>0</v>
      </c>
      <c r="AS32" s="141">
        <f t="shared" si="46"/>
        <v>0</v>
      </c>
      <c r="AT32" s="141">
        <f t="shared" si="46"/>
        <v>0</v>
      </c>
    </row>
    <row r="33" spans="1:46" ht="19.5" customHeight="1" x14ac:dyDescent="0.25">
      <c r="A33" s="104">
        <v>25</v>
      </c>
      <c r="B33" s="276"/>
      <c r="C33" s="269"/>
      <c r="D33" s="267"/>
      <c r="E33" s="156" t="s">
        <v>6</v>
      </c>
      <c r="F33" s="102">
        <f>SUM(G33:R33)</f>
        <v>268777.90000000002</v>
      </c>
      <c r="G33" s="102">
        <f t="shared" si="47"/>
        <v>10958.9</v>
      </c>
      <c r="H33" s="102">
        <f t="shared" si="45"/>
        <v>9922</v>
      </c>
      <c r="I33" s="102">
        <f t="shared" si="47"/>
        <v>29314.799999999999</v>
      </c>
      <c r="J33" s="102">
        <f>J28+J23</f>
        <v>36055.9</v>
      </c>
      <c r="K33" s="102">
        <f t="shared" si="47"/>
        <v>62355.9</v>
      </c>
      <c r="L33" s="102">
        <f t="shared" si="47"/>
        <v>34848.699999999997</v>
      </c>
      <c r="M33" s="102">
        <f t="shared" si="47"/>
        <v>35321.699999999997</v>
      </c>
      <c r="N33" s="102">
        <f t="shared" si="45"/>
        <v>10000</v>
      </c>
      <c r="O33" s="102">
        <f t="shared" si="45"/>
        <v>10000</v>
      </c>
      <c r="P33" s="102">
        <f t="shared" si="45"/>
        <v>10000</v>
      </c>
      <c r="Q33" s="102">
        <f t="shared" si="45"/>
        <v>10000</v>
      </c>
      <c r="R33" s="102">
        <f t="shared" si="45"/>
        <v>10000</v>
      </c>
      <c r="T33" s="297">
        <f t="shared" si="36"/>
        <v>-9224.9000000000233</v>
      </c>
      <c r="U33" s="297">
        <f t="shared" si="37"/>
        <v>-5224.8999999999978</v>
      </c>
      <c r="V33" s="297">
        <f t="shared" si="38"/>
        <v>0</v>
      </c>
      <c r="W33" s="297">
        <f t="shared" si="39"/>
        <v>-4000</v>
      </c>
      <c r="X33" s="297">
        <f t="shared" si="40"/>
        <v>0</v>
      </c>
      <c r="Y33" s="297">
        <f t="shared" si="41"/>
        <v>0</v>
      </c>
      <c r="Z33" s="297">
        <f t="shared" si="42"/>
        <v>0</v>
      </c>
      <c r="AA33" s="297">
        <f t="shared" si="43"/>
        <v>0</v>
      </c>
      <c r="AC33" s="155">
        <v>25</v>
      </c>
      <c r="AD33" s="276"/>
      <c r="AE33" s="269"/>
      <c r="AF33" s="267"/>
      <c r="AG33" s="102" t="s">
        <v>6</v>
      </c>
      <c r="AH33" s="102">
        <f>SUM(AI33:AT33)</f>
        <v>259553</v>
      </c>
      <c r="AI33" s="102">
        <f t="shared" si="48"/>
        <v>10958.9</v>
      </c>
      <c r="AJ33" s="102">
        <f t="shared" si="46"/>
        <v>9922</v>
      </c>
      <c r="AK33" s="102">
        <f t="shared" si="48"/>
        <v>29314.799999999999</v>
      </c>
      <c r="AL33" s="102">
        <f>AL28+AL23</f>
        <v>36055.9</v>
      </c>
      <c r="AM33" s="102">
        <f t="shared" si="48"/>
        <v>62355.9</v>
      </c>
      <c r="AN33" s="117">
        <f t="shared" si="48"/>
        <v>29623.8</v>
      </c>
      <c r="AO33" s="117">
        <f t="shared" si="48"/>
        <v>35321.699999999997</v>
      </c>
      <c r="AP33" s="117">
        <f t="shared" si="46"/>
        <v>6000</v>
      </c>
      <c r="AQ33" s="141">
        <f t="shared" si="46"/>
        <v>10000</v>
      </c>
      <c r="AR33" s="141">
        <f t="shared" si="46"/>
        <v>10000</v>
      </c>
      <c r="AS33" s="141">
        <f t="shared" si="46"/>
        <v>10000</v>
      </c>
      <c r="AT33" s="141">
        <f t="shared" si="46"/>
        <v>10000</v>
      </c>
    </row>
    <row r="34" spans="1:46" ht="24.75" customHeight="1" x14ac:dyDescent="0.25">
      <c r="A34" s="104">
        <v>26</v>
      </c>
      <c r="B34" s="277"/>
      <c r="C34" s="270"/>
      <c r="D34" s="271"/>
      <c r="E34" s="156" t="s">
        <v>55</v>
      </c>
      <c r="F34" s="102">
        <f>SUM(G34:R34)</f>
        <v>0</v>
      </c>
      <c r="G34" s="102">
        <f t="shared" si="47"/>
        <v>0</v>
      </c>
      <c r="H34" s="102">
        <f t="shared" si="45"/>
        <v>0</v>
      </c>
      <c r="I34" s="102">
        <f t="shared" si="47"/>
        <v>0</v>
      </c>
      <c r="J34" s="102">
        <f t="shared" si="47"/>
        <v>0</v>
      </c>
      <c r="K34" s="102">
        <f t="shared" si="47"/>
        <v>0</v>
      </c>
      <c r="L34" s="102">
        <f t="shared" si="47"/>
        <v>0</v>
      </c>
      <c r="M34" s="102">
        <f t="shared" si="47"/>
        <v>0</v>
      </c>
      <c r="N34" s="102">
        <f t="shared" si="45"/>
        <v>0</v>
      </c>
      <c r="O34" s="102">
        <f t="shared" si="45"/>
        <v>0</v>
      </c>
      <c r="P34" s="102">
        <f t="shared" si="45"/>
        <v>0</v>
      </c>
      <c r="Q34" s="102">
        <f t="shared" si="45"/>
        <v>0</v>
      </c>
      <c r="R34" s="102">
        <f t="shared" si="45"/>
        <v>0</v>
      </c>
      <c r="T34" s="297">
        <f t="shared" si="36"/>
        <v>0</v>
      </c>
      <c r="U34" s="297">
        <f t="shared" si="37"/>
        <v>0</v>
      </c>
      <c r="V34" s="297">
        <f t="shared" si="38"/>
        <v>0</v>
      </c>
      <c r="W34" s="297">
        <f t="shared" si="39"/>
        <v>0</v>
      </c>
      <c r="X34" s="297">
        <f t="shared" si="40"/>
        <v>0</v>
      </c>
      <c r="Y34" s="297">
        <f t="shared" si="41"/>
        <v>0</v>
      </c>
      <c r="Z34" s="297">
        <f t="shared" si="42"/>
        <v>0</v>
      </c>
      <c r="AA34" s="297">
        <f t="shared" si="43"/>
        <v>0</v>
      </c>
      <c r="AC34" s="155">
        <v>26</v>
      </c>
      <c r="AD34" s="277"/>
      <c r="AE34" s="270"/>
      <c r="AF34" s="271"/>
      <c r="AG34" s="102" t="s">
        <v>55</v>
      </c>
      <c r="AH34" s="102">
        <f>SUM(AI34:AT34)</f>
        <v>0</v>
      </c>
      <c r="AI34" s="102">
        <f t="shared" si="48"/>
        <v>0</v>
      </c>
      <c r="AJ34" s="102">
        <f t="shared" si="46"/>
        <v>0</v>
      </c>
      <c r="AK34" s="102">
        <f t="shared" si="48"/>
        <v>0</v>
      </c>
      <c r="AL34" s="102">
        <f t="shared" si="48"/>
        <v>0</v>
      </c>
      <c r="AM34" s="102">
        <f t="shared" si="48"/>
        <v>0</v>
      </c>
      <c r="AN34" s="117">
        <f t="shared" si="48"/>
        <v>0</v>
      </c>
      <c r="AO34" s="117">
        <f t="shared" si="48"/>
        <v>0</v>
      </c>
      <c r="AP34" s="117">
        <f t="shared" si="46"/>
        <v>0</v>
      </c>
      <c r="AQ34" s="141">
        <f t="shared" si="46"/>
        <v>0</v>
      </c>
      <c r="AR34" s="141">
        <f t="shared" si="46"/>
        <v>0</v>
      </c>
      <c r="AS34" s="141">
        <f t="shared" si="46"/>
        <v>0</v>
      </c>
      <c r="AT34" s="141">
        <f t="shared" si="46"/>
        <v>0</v>
      </c>
    </row>
    <row r="35" spans="1:46" x14ac:dyDescent="0.25">
      <c r="A35" s="104">
        <v>27</v>
      </c>
      <c r="B35" s="275" t="s">
        <v>35</v>
      </c>
      <c r="C35" s="268" t="s">
        <v>20</v>
      </c>
      <c r="D35" s="266" t="s">
        <v>11</v>
      </c>
      <c r="E35" s="156" t="s">
        <v>3</v>
      </c>
      <c r="F35" s="102">
        <f>SUM(F36:F39)</f>
        <v>1519112.1</v>
      </c>
      <c r="G35" s="102">
        <f t="shared" ref="G35:R35" si="49">SUM(G36:G39)</f>
        <v>93944.8</v>
      </c>
      <c r="H35" s="102">
        <f>SUM(H36:H39)</f>
        <v>111488.9</v>
      </c>
      <c r="I35" s="102">
        <f t="shared" si="49"/>
        <v>117545.9</v>
      </c>
      <c r="J35" s="102">
        <f t="shared" si="49"/>
        <v>130598.3</v>
      </c>
      <c r="K35" s="102">
        <f>SUM(K36:K39)</f>
        <v>136534.19999999998</v>
      </c>
      <c r="L35" s="102">
        <f t="shared" si="49"/>
        <v>132000</v>
      </c>
      <c r="M35" s="102">
        <f t="shared" si="49"/>
        <v>132000</v>
      </c>
      <c r="N35" s="102">
        <f t="shared" si="49"/>
        <v>133000</v>
      </c>
      <c r="O35" s="102">
        <f t="shared" si="49"/>
        <v>133000</v>
      </c>
      <c r="P35" s="102">
        <f t="shared" si="49"/>
        <v>133000</v>
      </c>
      <c r="Q35" s="102">
        <f t="shared" si="49"/>
        <v>133000</v>
      </c>
      <c r="R35" s="102">
        <f t="shared" si="49"/>
        <v>133000</v>
      </c>
      <c r="T35" s="297">
        <f t="shared" ref="T35:T43" si="50">AH35-F35</f>
        <v>27241</v>
      </c>
      <c r="U35" s="297">
        <f t="shared" ref="U35:U43" si="51">AN35-L35</f>
        <v>28241</v>
      </c>
      <c r="V35" s="297">
        <f t="shared" ref="V35:V43" si="52">AO35-M35</f>
        <v>0</v>
      </c>
      <c r="W35" s="297">
        <f t="shared" ref="W35:W43" si="53">AP35-N35</f>
        <v>-1000</v>
      </c>
      <c r="X35" s="297">
        <f t="shared" ref="X35:X43" si="54">AQ35-O35</f>
        <v>0</v>
      </c>
      <c r="Y35" s="297">
        <f t="shared" ref="Y35:Y43" si="55">AR35-P35</f>
        <v>0</v>
      </c>
      <c r="Z35" s="297">
        <f t="shared" ref="Z35:Z43" si="56">AS35-Q35</f>
        <v>0</v>
      </c>
      <c r="AA35" s="297">
        <f t="shared" ref="AA35:AA43" si="57">AT35-R35</f>
        <v>0</v>
      </c>
      <c r="AC35" s="155">
        <v>27</v>
      </c>
      <c r="AD35" s="275" t="s">
        <v>35</v>
      </c>
      <c r="AE35" s="268" t="s">
        <v>20</v>
      </c>
      <c r="AF35" s="266" t="s">
        <v>11</v>
      </c>
      <c r="AG35" s="102" t="s">
        <v>3</v>
      </c>
      <c r="AH35" s="102">
        <f>SUM(AH36:AH39)</f>
        <v>1546353.1</v>
      </c>
      <c r="AI35" s="102">
        <f t="shared" ref="AI35:AT35" si="58">SUM(AI36:AI39)</f>
        <v>93944.8</v>
      </c>
      <c r="AJ35" s="102">
        <f>SUM(AJ36:AJ39)</f>
        <v>111488.9</v>
      </c>
      <c r="AK35" s="102">
        <f t="shared" si="58"/>
        <v>117545.9</v>
      </c>
      <c r="AL35" s="102">
        <f t="shared" si="58"/>
        <v>130598.3</v>
      </c>
      <c r="AM35" s="102">
        <f>SUM(AM36:AM39)</f>
        <v>136534.19999999998</v>
      </c>
      <c r="AN35" s="117">
        <f t="shared" si="58"/>
        <v>160241</v>
      </c>
      <c r="AO35" s="117">
        <f t="shared" si="58"/>
        <v>132000</v>
      </c>
      <c r="AP35" s="117">
        <f t="shared" si="58"/>
        <v>132000</v>
      </c>
      <c r="AQ35" s="141">
        <f t="shared" si="58"/>
        <v>133000</v>
      </c>
      <c r="AR35" s="141">
        <f t="shared" si="58"/>
        <v>133000</v>
      </c>
      <c r="AS35" s="141">
        <f t="shared" si="58"/>
        <v>133000</v>
      </c>
      <c r="AT35" s="141">
        <f t="shared" si="58"/>
        <v>133000</v>
      </c>
    </row>
    <row r="36" spans="1:46" ht="22.5" customHeight="1" x14ac:dyDescent="0.25">
      <c r="A36" s="104">
        <v>28</v>
      </c>
      <c r="B36" s="276"/>
      <c r="C36" s="269"/>
      <c r="D36" s="267"/>
      <c r="E36" s="156" t="s">
        <v>4</v>
      </c>
      <c r="F36" s="102">
        <f>SUM(G36:R36)</f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T36" s="297">
        <f t="shared" si="50"/>
        <v>0</v>
      </c>
      <c r="U36" s="297">
        <f t="shared" si="51"/>
        <v>0</v>
      </c>
      <c r="V36" s="297">
        <f t="shared" si="52"/>
        <v>0</v>
      </c>
      <c r="W36" s="297">
        <f t="shared" si="53"/>
        <v>0</v>
      </c>
      <c r="X36" s="297">
        <f t="shared" si="54"/>
        <v>0</v>
      </c>
      <c r="Y36" s="297">
        <f t="shared" si="55"/>
        <v>0</v>
      </c>
      <c r="Z36" s="297">
        <f t="shared" si="56"/>
        <v>0</v>
      </c>
      <c r="AA36" s="297">
        <f t="shared" si="57"/>
        <v>0</v>
      </c>
      <c r="AC36" s="155">
        <v>28</v>
      </c>
      <c r="AD36" s="276"/>
      <c r="AE36" s="269"/>
      <c r="AF36" s="267"/>
      <c r="AG36" s="102" t="s">
        <v>4</v>
      </c>
      <c r="AH36" s="102">
        <f>SUM(AI36:AT36)</f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17">
        <v>0</v>
      </c>
      <c r="AO36" s="117">
        <v>0</v>
      </c>
      <c r="AP36" s="117">
        <v>0</v>
      </c>
      <c r="AQ36" s="141">
        <v>0</v>
      </c>
      <c r="AR36" s="141">
        <v>0</v>
      </c>
      <c r="AS36" s="141">
        <v>0</v>
      </c>
      <c r="AT36" s="141">
        <v>0</v>
      </c>
    </row>
    <row r="37" spans="1:46" ht="39" customHeight="1" x14ac:dyDescent="0.25">
      <c r="A37" s="104">
        <v>29</v>
      </c>
      <c r="B37" s="276"/>
      <c r="C37" s="269"/>
      <c r="D37" s="267"/>
      <c r="E37" s="156" t="s">
        <v>5</v>
      </c>
      <c r="F37" s="102">
        <f>SUM(G37:R37)</f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T37" s="297">
        <f t="shared" si="50"/>
        <v>0</v>
      </c>
      <c r="U37" s="297">
        <f t="shared" si="51"/>
        <v>0</v>
      </c>
      <c r="V37" s="297">
        <f t="shared" si="52"/>
        <v>0</v>
      </c>
      <c r="W37" s="297">
        <f t="shared" si="53"/>
        <v>0</v>
      </c>
      <c r="X37" s="297">
        <f t="shared" si="54"/>
        <v>0</v>
      </c>
      <c r="Y37" s="297">
        <f t="shared" si="55"/>
        <v>0</v>
      </c>
      <c r="Z37" s="297">
        <f t="shared" si="56"/>
        <v>0</v>
      </c>
      <c r="AA37" s="297">
        <f t="shared" si="57"/>
        <v>0</v>
      </c>
      <c r="AC37" s="155">
        <v>29</v>
      </c>
      <c r="AD37" s="276"/>
      <c r="AE37" s="269"/>
      <c r="AF37" s="267"/>
      <c r="AG37" s="102" t="s">
        <v>5</v>
      </c>
      <c r="AH37" s="102">
        <f>SUM(AI37:AT37)</f>
        <v>0</v>
      </c>
      <c r="AI37" s="102">
        <v>0</v>
      </c>
      <c r="AJ37" s="102">
        <v>0</v>
      </c>
      <c r="AK37" s="102">
        <v>0</v>
      </c>
      <c r="AL37" s="102">
        <v>0</v>
      </c>
      <c r="AM37" s="102">
        <v>0</v>
      </c>
      <c r="AN37" s="117">
        <v>0</v>
      </c>
      <c r="AO37" s="117">
        <v>0</v>
      </c>
      <c r="AP37" s="117">
        <v>0</v>
      </c>
      <c r="AQ37" s="141">
        <v>0</v>
      </c>
      <c r="AR37" s="141">
        <v>0</v>
      </c>
      <c r="AS37" s="141">
        <v>0</v>
      </c>
      <c r="AT37" s="141">
        <v>0</v>
      </c>
    </row>
    <row r="38" spans="1:46" ht="21.75" customHeight="1" x14ac:dyDescent="0.25">
      <c r="A38" s="104">
        <v>30</v>
      </c>
      <c r="B38" s="276"/>
      <c r="C38" s="269"/>
      <c r="D38" s="267"/>
      <c r="E38" s="156" t="s">
        <v>6</v>
      </c>
      <c r="F38" s="102">
        <f>SUM(G38:R38)</f>
        <v>1519112.1</v>
      </c>
      <c r="G38" s="102">
        <v>93944.8</v>
      </c>
      <c r="H38" s="102">
        <f>91478.8+4599.2+6359.9+1100+4223.3+3727.7</f>
        <v>111488.9</v>
      </c>
      <c r="I38" s="102">
        <v>117545.9</v>
      </c>
      <c r="J38" s="102">
        <v>130598.3</v>
      </c>
      <c r="K38" s="102">
        <f>130000+5000+1000+500-1031.2+999.6+65.8</f>
        <v>136534.19999999998</v>
      </c>
      <c r="L38" s="102">
        <v>132000</v>
      </c>
      <c r="M38" s="102">
        <v>132000</v>
      </c>
      <c r="N38" s="102">
        <v>133000</v>
      </c>
      <c r="O38" s="102">
        <v>133000</v>
      </c>
      <c r="P38" s="102">
        <v>133000</v>
      </c>
      <c r="Q38" s="102">
        <v>133000</v>
      </c>
      <c r="R38" s="102">
        <v>133000</v>
      </c>
      <c r="T38" s="297">
        <f t="shared" si="50"/>
        <v>27241</v>
      </c>
      <c r="U38" s="297">
        <f t="shared" si="51"/>
        <v>28241</v>
      </c>
      <c r="V38" s="297">
        <f t="shared" si="52"/>
        <v>0</v>
      </c>
      <c r="W38" s="297">
        <f t="shared" si="53"/>
        <v>-1000</v>
      </c>
      <c r="X38" s="297">
        <f t="shared" si="54"/>
        <v>0</v>
      </c>
      <c r="Y38" s="297">
        <f t="shared" si="55"/>
        <v>0</v>
      </c>
      <c r="Z38" s="297">
        <f t="shared" si="56"/>
        <v>0</v>
      </c>
      <c r="AA38" s="297">
        <f t="shared" si="57"/>
        <v>0</v>
      </c>
      <c r="AC38" s="155">
        <v>30</v>
      </c>
      <c r="AD38" s="276"/>
      <c r="AE38" s="269"/>
      <c r="AF38" s="267"/>
      <c r="AG38" s="102" t="s">
        <v>6</v>
      </c>
      <c r="AH38" s="102">
        <f>SUM(AI38:AT38)</f>
        <v>1546353.1</v>
      </c>
      <c r="AI38" s="102">
        <v>93944.8</v>
      </c>
      <c r="AJ38" s="102">
        <f>91478.8+4599.2+6359.9+1100+4223.3+3727.7</f>
        <v>111488.9</v>
      </c>
      <c r="AK38" s="102">
        <v>117545.9</v>
      </c>
      <c r="AL38" s="102">
        <v>130598.3</v>
      </c>
      <c r="AM38" s="102">
        <f>130000+5000+1000+500-1031.2+999.6+65.8</f>
        <v>136534.19999999998</v>
      </c>
      <c r="AN38" s="117">
        <f>130941+1000+2000+500+25800</f>
        <v>160241</v>
      </c>
      <c r="AO38" s="117">
        <f>132000</f>
        <v>132000</v>
      </c>
      <c r="AP38" s="117">
        <f>132000</f>
        <v>132000</v>
      </c>
      <c r="AQ38" s="141">
        <v>133000</v>
      </c>
      <c r="AR38" s="141">
        <f>AQ38</f>
        <v>133000</v>
      </c>
      <c r="AS38" s="141">
        <f>AR38</f>
        <v>133000</v>
      </c>
      <c r="AT38" s="141">
        <f>AS38</f>
        <v>133000</v>
      </c>
    </row>
    <row r="39" spans="1:46" ht="27.75" customHeight="1" x14ac:dyDescent="0.25">
      <c r="A39" s="104">
        <v>31</v>
      </c>
      <c r="B39" s="277"/>
      <c r="C39" s="270"/>
      <c r="D39" s="271"/>
      <c r="E39" s="156" t="s">
        <v>55</v>
      </c>
      <c r="F39" s="102">
        <f>SUM(G39:R39)</f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T39" s="297">
        <f t="shared" si="50"/>
        <v>0</v>
      </c>
      <c r="U39" s="297">
        <f t="shared" si="51"/>
        <v>0</v>
      </c>
      <c r="V39" s="297">
        <f t="shared" si="52"/>
        <v>0</v>
      </c>
      <c r="W39" s="297">
        <f t="shared" si="53"/>
        <v>0</v>
      </c>
      <c r="X39" s="297">
        <f t="shared" si="54"/>
        <v>0</v>
      </c>
      <c r="Y39" s="297">
        <f t="shared" si="55"/>
        <v>0</v>
      </c>
      <c r="Z39" s="297">
        <f t="shared" si="56"/>
        <v>0</v>
      </c>
      <c r="AA39" s="297">
        <f t="shared" si="57"/>
        <v>0</v>
      </c>
      <c r="AC39" s="155">
        <v>31</v>
      </c>
      <c r="AD39" s="277"/>
      <c r="AE39" s="270"/>
      <c r="AF39" s="271"/>
      <c r="AG39" s="102" t="s">
        <v>55</v>
      </c>
      <c r="AH39" s="102">
        <f>SUM(AI39:AT39)</f>
        <v>0</v>
      </c>
      <c r="AI39" s="102">
        <v>0</v>
      </c>
      <c r="AJ39" s="102">
        <v>0</v>
      </c>
      <c r="AK39" s="102">
        <v>0</v>
      </c>
      <c r="AL39" s="102">
        <v>0</v>
      </c>
      <c r="AM39" s="102">
        <v>0</v>
      </c>
      <c r="AN39" s="117">
        <v>0</v>
      </c>
      <c r="AO39" s="117">
        <v>0</v>
      </c>
      <c r="AP39" s="117">
        <v>0</v>
      </c>
      <c r="AQ39" s="141">
        <v>0</v>
      </c>
      <c r="AR39" s="141">
        <v>0</v>
      </c>
      <c r="AS39" s="141">
        <v>0</v>
      </c>
      <c r="AT39" s="141">
        <v>0</v>
      </c>
    </row>
    <row r="40" spans="1:46" x14ac:dyDescent="0.25">
      <c r="A40" s="104">
        <v>32</v>
      </c>
      <c r="B40" s="266"/>
      <c r="C40" s="268" t="s">
        <v>13</v>
      </c>
      <c r="D40" s="266"/>
      <c r="E40" s="156" t="s">
        <v>3</v>
      </c>
      <c r="F40" s="102">
        <f>SUM(F41:F44)</f>
        <v>2179329.9</v>
      </c>
      <c r="G40" s="102">
        <f t="shared" ref="G40:R40" si="59">SUM(G41:G44)</f>
        <v>210950.6</v>
      </c>
      <c r="H40" s="102">
        <f t="shared" si="59"/>
        <v>141285.9</v>
      </c>
      <c r="I40" s="102">
        <f t="shared" si="59"/>
        <v>185483.5</v>
      </c>
      <c r="J40" s="102">
        <f t="shared" si="59"/>
        <v>186913.1</v>
      </c>
      <c r="K40" s="102">
        <f t="shared" si="59"/>
        <v>222556</v>
      </c>
      <c r="L40" s="102">
        <f t="shared" si="59"/>
        <v>192097.40000000002</v>
      </c>
      <c r="M40" s="102">
        <f t="shared" si="59"/>
        <v>218043.40000000002</v>
      </c>
      <c r="N40" s="102">
        <f t="shared" si="59"/>
        <v>164400</v>
      </c>
      <c r="O40" s="102">
        <f t="shared" si="59"/>
        <v>164400</v>
      </c>
      <c r="P40" s="102">
        <f t="shared" si="59"/>
        <v>164400</v>
      </c>
      <c r="Q40" s="102">
        <f t="shared" si="59"/>
        <v>164400</v>
      </c>
      <c r="R40" s="102">
        <f t="shared" si="59"/>
        <v>164400</v>
      </c>
      <c r="T40" s="297">
        <f t="shared" si="50"/>
        <v>108543.79999999981</v>
      </c>
      <c r="U40" s="297">
        <f t="shared" si="51"/>
        <v>104343.79999999993</v>
      </c>
      <c r="V40" s="297">
        <f t="shared" si="52"/>
        <v>4600</v>
      </c>
      <c r="W40" s="297">
        <f t="shared" si="53"/>
        <v>-400</v>
      </c>
      <c r="X40" s="297">
        <f t="shared" si="54"/>
        <v>0</v>
      </c>
      <c r="Y40" s="297">
        <f t="shared" si="55"/>
        <v>0</v>
      </c>
      <c r="Z40" s="297">
        <f t="shared" si="56"/>
        <v>0</v>
      </c>
      <c r="AA40" s="297">
        <f t="shared" si="57"/>
        <v>0</v>
      </c>
      <c r="AC40" s="155">
        <v>32</v>
      </c>
      <c r="AD40" s="266"/>
      <c r="AE40" s="268" t="s">
        <v>13</v>
      </c>
      <c r="AF40" s="266"/>
      <c r="AG40" s="102" t="s">
        <v>3</v>
      </c>
      <c r="AH40" s="102">
        <f>SUM(AH41:AH44)</f>
        <v>2287873.6999999997</v>
      </c>
      <c r="AI40" s="102">
        <f t="shared" ref="AI40:AT40" si="60">SUM(AI41:AI44)</f>
        <v>210950.6</v>
      </c>
      <c r="AJ40" s="102">
        <f t="shared" si="60"/>
        <v>141285.9</v>
      </c>
      <c r="AK40" s="102">
        <f t="shared" si="60"/>
        <v>185483.5</v>
      </c>
      <c r="AL40" s="102">
        <f t="shared" si="60"/>
        <v>186913.1</v>
      </c>
      <c r="AM40" s="102">
        <f t="shared" si="60"/>
        <v>222556</v>
      </c>
      <c r="AN40" s="117">
        <f t="shared" si="60"/>
        <v>296441.19999999995</v>
      </c>
      <c r="AO40" s="117">
        <f t="shared" si="60"/>
        <v>222643.40000000002</v>
      </c>
      <c r="AP40" s="117">
        <f t="shared" si="60"/>
        <v>164000</v>
      </c>
      <c r="AQ40" s="141">
        <f t="shared" si="60"/>
        <v>164400</v>
      </c>
      <c r="AR40" s="141">
        <f t="shared" si="60"/>
        <v>164400</v>
      </c>
      <c r="AS40" s="141">
        <f t="shared" si="60"/>
        <v>164400</v>
      </c>
      <c r="AT40" s="141">
        <f t="shared" si="60"/>
        <v>164400</v>
      </c>
    </row>
    <row r="41" spans="1:46" ht="22.5" customHeight="1" x14ac:dyDescent="0.25">
      <c r="A41" s="104">
        <v>33</v>
      </c>
      <c r="B41" s="267"/>
      <c r="C41" s="269"/>
      <c r="D41" s="267"/>
      <c r="E41" s="156" t="s">
        <v>4</v>
      </c>
      <c r="F41" s="102">
        <f>SUM(G41:R41)</f>
        <v>0</v>
      </c>
      <c r="G41" s="102">
        <f t="shared" ref="G41:R44" si="61">G11+G16+G21+G26+G36</f>
        <v>0</v>
      </c>
      <c r="H41" s="102">
        <f t="shared" si="61"/>
        <v>0</v>
      </c>
      <c r="I41" s="102">
        <f t="shared" si="61"/>
        <v>0</v>
      </c>
      <c r="J41" s="102">
        <f t="shared" si="61"/>
        <v>0</v>
      </c>
      <c r="K41" s="102">
        <f t="shared" si="61"/>
        <v>0</v>
      </c>
      <c r="L41" s="102">
        <f t="shared" si="61"/>
        <v>0</v>
      </c>
      <c r="M41" s="102">
        <f t="shared" si="61"/>
        <v>0</v>
      </c>
      <c r="N41" s="102">
        <f t="shared" si="61"/>
        <v>0</v>
      </c>
      <c r="O41" s="102">
        <f t="shared" si="61"/>
        <v>0</v>
      </c>
      <c r="P41" s="102">
        <f t="shared" si="61"/>
        <v>0</v>
      </c>
      <c r="Q41" s="102">
        <f t="shared" si="61"/>
        <v>0</v>
      </c>
      <c r="R41" s="102">
        <f t="shared" si="61"/>
        <v>0</v>
      </c>
      <c r="T41" s="297">
        <f t="shared" si="50"/>
        <v>0</v>
      </c>
      <c r="U41" s="297">
        <f t="shared" si="51"/>
        <v>0</v>
      </c>
      <c r="V41" s="297">
        <f t="shared" si="52"/>
        <v>0</v>
      </c>
      <c r="W41" s="297">
        <f t="shared" si="53"/>
        <v>0</v>
      </c>
      <c r="X41" s="297">
        <f t="shared" si="54"/>
        <v>0</v>
      </c>
      <c r="Y41" s="297">
        <f t="shared" si="55"/>
        <v>0</v>
      </c>
      <c r="Z41" s="297">
        <f t="shared" si="56"/>
        <v>0</v>
      </c>
      <c r="AA41" s="297">
        <f t="shared" si="57"/>
        <v>0</v>
      </c>
      <c r="AC41" s="155">
        <v>33</v>
      </c>
      <c r="AD41" s="267"/>
      <c r="AE41" s="269"/>
      <c r="AF41" s="267"/>
      <c r="AG41" s="102" t="s">
        <v>4</v>
      </c>
      <c r="AH41" s="102">
        <f>SUM(AI41:AT41)</f>
        <v>0</v>
      </c>
      <c r="AI41" s="102">
        <f t="shared" ref="AI41:AT44" si="62">AI11+AI16+AI21+AI26+AI36</f>
        <v>0</v>
      </c>
      <c r="AJ41" s="102">
        <f t="shared" si="62"/>
        <v>0</v>
      </c>
      <c r="AK41" s="102">
        <f t="shared" si="62"/>
        <v>0</v>
      </c>
      <c r="AL41" s="102">
        <f t="shared" si="62"/>
        <v>0</v>
      </c>
      <c r="AM41" s="102">
        <f t="shared" si="62"/>
        <v>0</v>
      </c>
      <c r="AN41" s="117">
        <f t="shared" si="62"/>
        <v>0</v>
      </c>
      <c r="AO41" s="117">
        <f t="shared" si="62"/>
        <v>0</v>
      </c>
      <c r="AP41" s="117">
        <f t="shared" si="62"/>
        <v>0</v>
      </c>
      <c r="AQ41" s="141">
        <f t="shared" si="62"/>
        <v>0</v>
      </c>
      <c r="AR41" s="141">
        <f t="shared" si="62"/>
        <v>0</v>
      </c>
      <c r="AS41" s="141">
        <f t="shared" si="62"/>
        <v>0</v>
      </c>
      <c r="AT41" s="141">
        <f t="shared" si="62"/>
        <v>0</v>
      </c>
    </row>
    <row r="42" spans="1:46" ht="39" customHeight="1" x14ac:dyDescent="0.25">
      <c r="A42" s="104">
        <v>34</v>
      </c>
      <c r="B42" s="267"/>
      <c r="C42" s="269"/>
      <c r="D42" s="267"/>
      <c r="E42" s="156" t="s">
        <v>5</v>
      </c>
      <c r="F42" s="102">
        <f>SUM(G42:R42)</f>
        <v>164394.40000000002</v>
      </c>
      <c r="G42" s="102">
        <f t="shared" si="61"/>
        <v>92193.4</v>
      </c>
      <c r="H42" s="102">
        <f t="shared" si="61"/>
        <v>7005</v>
      </c>
      <c r="I42" s="102">
        <f t="shared" si="61"/>
        <v>32025.599999999999</v>
      </c>
      <c r="J42" s="102">
        <f t="shared" si="61"/>
        <v>0</v>
      </c>
      <c r="K42" s="102">
        <f t="shared" si="61"/>
        <v>0</v>
      </c>
      <c r="L42" s="102">
        <f t="shared" si="61"/>
        <v>3848.7</v>
      </c>
      <c r="M42" s="102">
        <f t="shared" si="61"/>
        <v>29321.7</v>
      </c>
      <c r="N42" s="102">
        <f t="shared" si="61"/>
        <v>0</v>
      </c>
      <c r="O42" s="102">
        <f t="shared" si="61"/>
        <v>0</v>
      </c>
      <c r="P42" s="102">
        <f t="shared" si="61"/>
        <v>0</v>
      </c>
      <c r="Q42" s="102">
        <f t="shared" si="61"/>
        <v>0</v>
      </c>
      <c r="R42" s="102">
        <f t="shared" si="61"/>
        <v>0</v>
      </c>
      <c r="T42" s="297">
        <f t="shared" si="50"/>
        <v>71727.699999999983</v>
      </c>
      <c r="U42" s="297">
        <f t="shared" si="51"/>
        <v>71727.7</v>
      </c>
      <c r="V42" s="297">
        <f t="shared" si="52"/>
        <v>0</v>
      </c>
      <c r="W42" s="297">
        <f t="shared" si="53"/>
        <v>0</v>
      </c>
      <c r="X42" s="297">
        <f t="shared" si="54"/>
        <v>0</v>
      </c>
      <c r="Y42" s="297">
        <f t="shared" si="55"/>
        <v>0</v>
      </c>
      <c r="Z42" s="297">
        <f t="shared" si="56"/>
        <v>0</v>
      </c>
      <c r="AA42" s="297">
        <f t="shared" si="57"/>
        <v>0</v>
      </c>
      <c r="AC42" s="155">
        <v>34</v>
      </c>
      <c r="AD42" s="267"/>
      <c r="AE42" s="269"/>
      <c r="AF42" s="267"/>
      <c r="AG42" s="102" t="s">
        <v>5</v>
      </c>
      <c r="AH42" s="102">
        <f>SUM(AI42:AT42)</f>
        <v>236122.1</v>
      </c>
      <c r="AI42" s="102">
        <f t="shared" si="62"/>
        <v>92193.4</v>
      </c>
      <c r="AJ42" s="102">
        <f t="shared" si="62"/>
        <v>7005</v>
      </c>
      <c r="AK42" s="102">
        <f t="shared" si="62"/>
        <v>32025.599999999999</v>
      </c>
      <c r="AL42" s="102">
        <f t="shared" si="62"/>
        <v>0</v>
      </c>
      <c r="AM42" s="102">
        <f t="shared" si="62"/>
        <v>0</v>
      </c>
      <c r="AN42" s="117">
        <f t="shared" si="62"/>
        <v>75576.399999999994</v>
      </c>
      <c r="AO42" s="117">
        <f t="shared" si="62"/>
        <v>29321.7</v>
      </c>
      <c r="AP42" s="117">
        <f t="shared" si="62"/>
        <v>0</v>
      </c>
      <c r="AQ42" s="141">
        <f t="shared" si="62"/>
        <v>0</v>
      </c>
      <c r="AR42" s="141">
        <f t="shared" si="62"/>
        <v>0</v>
      </c>
      <c r="AS42" s="141">
        <f t="shared" si="62"/>
        <v>0</v>
      </c>
      <c r="AT42" s="141">
        <f t="shared" si="62"/>
        <v>0</v>
      </c>
    </row>
    <row r="43" spans="1:46" ht="23.25" customHeight="1" x14ac:dyDescent="0.25">
      <c r="A43" s="104">
        <v>35</v>
      </c>
      <c r="B43" s="267"/>
      <c r="C43" s="269"/>
      <c r="D43" s="267"/>
      <c r="E43" s="156" t="s">
        <v>6</v>
      </c>
      <c r="F43" s="102">
        <f>SUM(G43:R43)</f>
        <v>2014935.5</v>
      </c>
      <c r="G43" s="102">
        <f t="shared" si="61"/>
        <v>118757.20000000001</v>
      </c>
      <c r="H43" s="102">
        <f>H13+H18+H23+H28+H38</f>
        <v>134280.9</v>
      </c>
      <c r="I43" s="102">
        <f t="shared" si="61"/>
        <v>153457.9</v>
      </c>
      <c r="J43" s="102">
        <f t="shared" si="61"/>
        <v>186913.1</v>
      </c>
      <c r="K43" s="102">
        <f>K13+K18+K23+K28+K38</f>
        <v>222556</v>
      </c>
      <c r="L43" s="102">
        <f t="shared" si="61"/>
        <v>188248.7</v>
      </c>
      <c r="M43" s="102">
        <f>M13+M18+M23+M28+M38</f>
        <v>188721.7</v>
      </c>
      <c r="N43" s="102">
        <f t="shared" si="61"/>
        <v>164400</v>
      </c>
      <c r="O43" s="102">
        <f t="shared" si="61"/>
        <v>164400</v>
      </c>
      <c r="P43" s="102">
        <f t="shared" si="61"/>
        <v>164400</v>
      </c>
      <c r="Q43" s="102">
        <f t="shared" si="61"/>
        <v>164400</v>
      </c>
      <c r="R43" s="102">
        <f t="shared" si="61"/>
        <v>164400</v>
      </c>
      <c r="T43" s="297">
        <f t="shared" si="50"/>
        <v>36816.09999999986</v>
      </c>
      <c r="U43" s="297">
        <f t="shared" si="51"/>
        <v>32616.099999999977</v>
      </c>
      <c r="V43" s="297">
        <f t="shared" si="52"/>
        <v>4600</v>
      </c>
      <c r="W43" s="297">
        <f t="shared" si="53"/>
        <v>-400</v>
      </c>
      <c r="X43" s="297">
        <f t="shared" si="54"/>
        <v>0</v>
      </c>
      <c r="Y43" s="297">
        <f t="shared" si="55"/>
        <v>0</v>
      </c>
      <c r="Z43" s="297">
        <f t="shared" si="56"/>
        <v>0</v>
      </c>
      <c r="AA43" s="297">
        <f t="shared" si="57"/>
        <v>0</v>
      </c>
      <c r="AC43" s="155">
        <v>35</v>
      </c>
      <c r="AD43" s="267"/>
      <c r="AE43" s="269"/>
      <c r="AF43" s="267"/>
      <c r="AG43" s="102" t="s">
        <v>6</v>
      </c>
      <c r="AH43" s="102">
        <f>SUM(AI43:AT43)</f>
        <v>2051751.5999999999</v>
      </c>
      <c r="AI43" s="102">
        <f t="shared" si="62"/>
        <v>118757.20000000001</v>
      </c>
      <c r="AJ43" s="102">
        <f>AJ13+AJ18+AJ23+AJ28+AJ38</f>
        <v>134280.9</v>
      </c>
      <c r="AK43" s="102">
        <f t="shared" si="62"/>
        <v>153457.9</v>
      </c>
      <c r="AL43" s="102">
        <f t="shared" si="62"/>
        <v>186913.1</v>
      </c>
      <c r="AM43" s="102">
        <f>AM13+AM18+AM23+AM28+AM38</f>
        <v>222556</v>
      </c>
      <c r="AN43" s="117">
        <f t="shared" si="62"/>
        <v>220864.8</v>
      </c>
      <c r="AO43" s="117">
        <f>AO13+AO18+AO23+AO28+AO38</f>
        <v>193321.7</v>
      </c>
      <c r="AP43" s="117">
        <f t="shared" si="62"/>
        <v>164000</v>
      </c>
      <c r="AQ43" s="141">
        <f t="shared" si="62"/>
        <v>164400</v>
      </c>
      <c r="AR43" s="141">
        <f t="shared" si="62"/>
        <v>164400</v>
      </c>
      <c r="AS43" s="141">
        <f t="shared" si="62"/>
        <v>164400</v>
      </c>
      <c r="AT43" s="141">
        <f t="shared" si="62"/>
        <v>164400</v>
      </c>
    </row>
    <row r="44" spans="1:46" ht="27" customHeight="1" x14ac:dyDescent="0.25">
      <c r="A44" s="104">
        <v>36</v>
      </c>
      <c r="B44" s="267"/>
      <c r="C44" s="270"/>
      <c r="D44" s="267"/>
      <c r="E44" s="156" t="s">
        <v>55</v>
      </c>
      <c r="F44" s="102">
        <f>SUM(G44:R44)</f>
        <v>0</v>
      </c>
      <c r="G44" s="102">
        <f t="shared" si="61"/>
        <v>0</v>
      </c>
      <c r="H44" s="102">
        <f t="shared" si="61"/>
        <v>0</v>
      </c>
      <c r="I44" s="102">
        <f t="shared" si="61"/>
        <v>0</v>
      </c>
      <c r="J44" s="102">
        <f t="shared" si="61"/>
        <v>0</v>
      </c>
      <c r="K44" s="102">
        <f t="shared" si="61"/>
        <v>0</v>
      </c>
      <c r="L44" s="102">
        <f t="shared" si="61"/>
        <v>0</v>
      </c>
      <c r="M44" s="102">
        <f t="shared" si="61"/>
        <v>0</v>
      </c>
      <c r="N44" s="102">
        <f t="shared" si="61"/>
        <v>0</v>
      </c>
      <c r="O44" s="102">
        <f t="shared" si="61"/>
        <v>0</v>
      </c>
      <c r="P44" s="102">
        <f t="shared" si="61"/>
        <v>0</v>
      </c>
      <c r="Q44" s="102">
        <f t="shared" si="61"/>
        <v>0</v>
      </c>
      <c r="R44" s="102">
        <f t="shared" si="61"/>
        <v>0</v>
      </c>
      <c r="T44" s="297">
        <f t="shared" ref="T44:T107" si="63">AH44-F44</f>
        <v>0</v>
      </c>
      <c r="U44" s="297">
        <f t="shared" ref="U44:U107" si="64">AN44-L44</f>
        <v>0</v>
      </c>
      <c r="V44" s="297">
        <f t="shared" ref="V44:V107" si="65">AO44-M44</f>
        <v>0</v>
      </c>
      <c r="W44" s="297">
        <f t="shared" ref="W44:W107" si="66">AP44-N44</f>
        <v>0</v>
      </c>
      <c r="X44" s="297">
        <f t="shared" ref="X44:X107" si="67">AQ44-O44</f>
        <v>0</v>
      </c>
      <c r="Y44" s="297">
        <f t="shared" ref="Y44:Y107" si="68">AR44-P44</f>
        <v>0</v>
      </c>
      <c r="Z44" s="297">
        <f t="shared" ref="Z44:Z107" si="69">AS44-Q44</f>
        <v>0</v>
      </c>
      <c r="AA44" s="297">
        <f t="shared" ref="AA44:AA107" si="70">AT44-R44</f>
        <v>0</v>
      </c>
      <c r="AC44" s="155">
        <v>36</v>
      </c>
      <c r="AD44" s="267"/>
      <c r="AE44" s="270"/>
      <c r="AF44" s="267"/>
      <c r="AG44" s="102" t="s">
        <v>55</v>
      </c>
      <c r="AH44" s="102">
        <f>SUM(AI44:AT44)</f>
        <v>0</v>
      </c>
      <c r="AI44" s="102">
        <f t="shared" si="62"/>
        <v>0</v>
      </c>
      <c r="AJ44" s="102">
        <f t="shared" si="62"/>
        <v>0</v>
      </c>
      <c r="AK44" s="102">
        <f t="shared" si="62"/>
        <v>0</v>
      </c>
      <c r="AL44" s="102">
        <f t="shared" si="62"/>
        <v>0</v>
      </c>
      <c r="AM44" s="102">
        <f t="shared" si="62"/>
        <v>0</v>
      </c>
      <c r="AN44" s="117">
        <f t="shared" si="62"/>
        <v>0</v>
      </c>
      <c r="AO44" s="117">
        <f t="shared" si="62"/>
        <v>0</v>
      </c>
      <c r="AP44" s="117">
        <f t="shared" si="62"/>
        <v>0</v>
      </c>
      <c r="AQ44" s="141">
        <f t="shared" si="62"/>
        <v>0</v>
      </c>
      <c r="AR44" s="141">
        <f t="shared" si="62"/>
        <v>0</v>
      </c>
      <c r="AS44" s="141">
        <f t="shared" si="62"/>
        <v>0</v>
      </c>
      <c r="AT44" s="141">
        <f t="shared" si="62"/>
        <v>0</v>
      </c>
    </row>
    <row r="45" spans="1:46" x14ac:dyDescent="0.25">
      <c r="A45" s="104">
        <v>37</v>
      </c>
      <c r="B45" s="207" t="s">
        <v>47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T45" s="297">
        <f t="shared" si="63"/>
        <v>0</v>
      </c>
      <c r="U45" s="297">
        <f t="shared" si="64"/>
        <v>0</v>
      </c>
      <c r="V45" s="297">
        <f t="shared" si="65"/>
        <v>0</v>
      </c>
      <c r="W45" s="297">
        <f t="shared" si="66"/>
        <v>0</v>
      </c>
      <c r="X45" s="297">
        <f t="shared" si="67"/>
        <v>0</v>
      </c>
      <c r="Y45" s="297">
        <f t="shared" si="68"/>
        <v>0</v>
      </c>
      <c r="Z45" s="297">
        <f t="shared" si="69"/>
        <v>0</v>
      </c>
      <c r="AA45" s="297">
        <f t="shared" si="70"/>
        <v>0</v>
      </c>
      <c r="AC45" s="155">
        <v>37</v>
      </c>
      <c r="AD45" s="207" t="s">
        <v>47</v>
      </c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</row>
    <row r="46" spans="1:46" x14ac:dyDescent="0.25">
      <c r="A46" s="104">
        <v>38</v>
      </c>
      <c r="B46" s="279" t="s">
        <v>36</v>
      </c>
      <c r="C46" s="268" t="s">
        <v>21</v>
      </c>
      <c r="D46" s="278" t="s">
        <v>11</v>
      </c>
      <c r="E46" s="156" t="s">
        <v>3</v>
      </c>
      <c r="F46" s="102">
        <f>SUM(F47:F50)</f>
        <v>150</v>
      </c>
      <c r="G46" s="102">
        <f t="shared" ref="G46:R46" si="71">SUM(G47:G50)</f>
        <v>0</v>
      </c>
      <c r="H46" s="102">
        <f t="shared" si="71"/>
        <v>0</v>
      </c>
      <c r="I46" s="102">
        <f t="shared" si="71"/>
        <v>0</v>
      </c>
      <c r="J46" s="102">
        <f t="shared" si="71"/>
        <v>0</v>
      </c>
      <c r="K46" s="102">
        <f t="shared" si="71"/>
        <v>0</v>
      </c>
      <c r="L46" s="102">
        <f t="shared" si="71"/>
        <v>0</v>
      </c>
      <c r="M46" s="102">
        <f t="shared" si="71"/>
        <v>0</v>
      </c>
      <c r="N46" s="102">
        <f t="shared" si="71"/>
        <v>30</v>
      </c>
      <c r="O46" s="102">
        <f t="shared" si="71"/>
        <v>30</v>
      </c>
      <c r="P46" s="102">
        <f t="shared" si="71"/>
        <v>30</v>
      </c>
      <c r="Q46" s="102">
        <f t="shared" si="71"/>
        <v>30</v>
      </c>
      <c r="R46" s="102">
        <f t="shared" si="71"/>
        <v>30</v>
      </c>
      <c r="T46" s="297">
        <f t="shared" si="63"/>
        <v>-30</v>
      </c>
      <c r="U46" s="297">
        <f t="shared" si="64"/>
        <v>0</v>
      </c>
      <c r="V46" s="297">
        <f t="shared" si="65"/>
        <v>0</v>
      </c>
      <c r="W46" s="297">
        <f t="shared" si="66"/>
        <v>-30</v>
      </c>
      <c r="X46" s="297">
        <f t="shared" si="67"/>
        <v>0</v>
      </c>
      <c r="Y46" s="297">
        <f t="shared" si="68"/>
        <v>0</v>
      </c>
      <c r="Z46" s="297">
        <f t="shared" si="69"/>
        <v>0</v>
      </c>
      <c r="AA46" s="297">
        <f t="shared" si="70"/>
        <v>0</v>
      </c>
      <c r="AC46" s="155">
        <v>38</v>
      </c>
      <c r="AD46" s="279" t="s">
        <v>36</v>
      </c>
      <c r="AE46" s="268" t="s">
        <v>21</v>
      </c>
      <c r="AF46" s="278" t="s">
        <v>11</v>
      </c>
      <c r="AG46" s="102" t="s">
        <v>3</v>
      </c>
      <c r="AH46" s="102">
        <f>SUM(AH47:AH50)</f>
        <v>120</v>
      </c>
      <c r="AI46" s="102">
        <f t="shared" ref="AI46:AT46" si="72">SUM(AI47:AI50)</f>
        <v>0</v>
      </c>
      <c r="AJ46" s="102">
        <f t="shared" si="72"/>
        <v>0</v>
      </c>
      <c r="AK46" s="102">
        <f t="shared" si="72"/>
        <v>0</v>
      </c>
      <c r="AL46" s="102">
        <f t="shared" si="72"/>
        <v>0</v>
      </c>
      <c r="AM46" s="102">
        <f t="shared" si="72"/>
        <v>0</v>
      </c>
      <c r="AN46" s="117">
        <f t="shared" si="72"/>
        <v>0</v>
      </c>
      <c r="AO46" s="117">
        <f t="shared" si="72"/>
        <v>0</v>
      </c>
      <c r="AP46" s="117">
        <f t="shared" si="72"/>
        <v>0</v>
      </c>
      <c r="AQ46" s="141">
        <f t="shared" si="72"/>
        <v>30</v>
      </c>
      <c r="AR46" s="141">
        <f t="shared" si="72"/>
        <v>30</v>
      </c>
      <c r="AS46" s="141">
        <f t="shared" si="72"/>
        <v>30</v>
      </c>
      <c r="AT46" s="141">
        <f t="shared" si="72"/>
        <v>30</v>
      </c>
    </row>
    <row r="47" spans="1:46" ht="29.25" customHeight="1" x14ac:dyDescent="0.25">
      <c r="A47" s="104">
        <v>39</v>
      </c>
      <c r="B47" s="279"/>
      <c r="C47" s="269"/>
      <c r="D47" s="278"/>
      <c r="E47" s="156" t="s">
        <v>4</v>
      </c>
      <c r="F47" s="102">
        <f>SUM(G47:R47)</f>
        <v>0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T47" s="297">
        <f t="shared" si="63"/>
        <v>0</v>
      </c>
      <c r="U47" s="297">
        <f t="shared" si="64"/>
        <v>0</v>
      </c>
      <c r="V47" s="297">
        <f t="shared" si="65"/>
        <v>0</v>
      </c>
      <c r="W47" s="297">
        <f t="shared" si="66"/>
        <v>0</v>
      </c>
      <c r="X47" s="297">
        <f t="shared" si="67"/>
        <v>0</v>
      </c>
      <c r="Y47" s="297">
        <f t="shared" si="68"/>
        <v>0</v>
      </c>
      <c r="Z47" s="297">
        <f t="shared" si="69"/>
        <v>0</v>
      </c>
      <c r="AA47" s="297">
        <f t="shared" si="70"/>
        <v>0</v>
      </c>
      <c r="AC47" s="155">
        <v>39</v>
      </c>
      <c r="AD47" s="279"/>
      <c r="AE47" s="269"/>
      <c r="AF47" s="278"/>
      <c r="AG47" s="102" t="s">
        <v>4</v>
      </c>
      <c r="AH47" s="102">
        <f>SUM(AI47:AT47)</f>
        <v>0</v>
      </c>
      <c r="AI47" s="102">
        <v>0</v>
      </c>
      <c r="AJ47" s="102">
        <v>0</v>
      </c>
      <c r="AK47" s="102">
        <v>0</v>
      </c>
      <c r="AL47" s="102">
        <v>0</v>
      </c>
      <c r="AM47" s="102">
        <v>0</v>
      </c>
      <c r="AN47" s="117">
        <v>0</v>
      </c>
      <c r="AO47" s="117">
        <v>0</v>
      </c>
      <c r="AP47" s="117">
        <v>0</v>
      </c>
      <c r="AQ47" s="141">
        <v>0</v>
      </c>
      <c r="AR47" s="141">
        <v>0</v>
      </c>
      <c r="AS47" s="141">
        <v>0</v>
      </c>
      <c r="AT47" s="141">
        <v>0</v>
      </c>
    </row>
    <row r="48" spans="1:46" ht="45" customHeight="1" x14ac:dyDescent="0.25">
      <c r="A48" s="104">
        <v>40</v>
      </c>
      <c r="B48" s="279"/>
      <c r="C48" s="269"/>
      <c r="D48" s="278"/>
      <c r="E48" s="156" t="s">
        <v>5</v>
      </c>
      <c r="F48" s="102">
        <f>SUM(G48:R48)</f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T48" s="297">
        <f t="shared" si="63"/>
        <v>0</v>
      </c>
      <c r="U48" s="297">
        <f t="shared" si="64"/>
        <v>0</v>
      </c>
      <c r="V48" s="297">
        <f t="shared" si="65"/>
        <v>0</v>
      </c>
      <c r="W48" s="297">
        <f t="shared" si="66"/>
        <v>0</v>
      </c>
      <c r="X48" s="297">
        <f t="shared" si="67"/>
        <v>0</v>
      </c>
      <c r="Y48" s="297">
        <f t="shared" si="68"/>
        <v>0</v>
      </c>
      <c r="Z48" s="297">
        <f t="shared" si="69"/>
        <v>0</v>
      </c>
      <c r="AA48" s="297">
        <f t="shared" si="70"/>
        <v>0</v>
      </c>
      <c r="AC48" s="155">
        <v>40</v>
      </c>
      <c r="AD48" s="279"/>
      <c r="AE48" s="269"/>
      <c r="AF48" s="278"/>
      <c r="AG48" s="102" t="s">
        <v>5</v>
      </c>
      <c r="AH48" s="102">
        <f>SUM(AI48:AT48)</f>
        <v>0</v>
      </c>
      <c r="AI48" s="102">
        <v>0</v>
      </c>
      <c r="AJ48" s="102">
        <v>0</v>
      </c>
      <c r="AK48" s="102">
        <v>0</v>
      </c>
      <c r="AL48" s="102">
        <v>0</v>
      </c>
      <c r="AM48" s="102">
        <v>0</v>
      </c>
      <c r="AN48" s="117">
        <v>0</v>
      </c>
      <c r="AO48" s="117">
        <v>0</v>
      </c>
      <c r="AP48" s="117">
        <v>0</v>
      </c>
      <c r="AQ48" s="141">
        <v>0</v>
      </c>
      <c r="AR48" s="141">
        <v>0</v>
      </c>
      <c r="AS48" s="141">
        <v>0</v>
      </c>
      <c r="AT48" s="141">
        <v>0</v>
      </c>
    </row>
    <row r="49" spans="1:46" ht="19.5" customHeight="1" x14ac:dyDescent="0.25">
      <c r="A49" s="104">
        <v>41</v>
      </c>
      <c r="B49" s="279"/>
      <c r="C49" s="269"/>
      <c r="D49" s="278"/>
      <c r="E49" s="156" t="s">
        <v>6</v>
      </c>
      <c r="F49" s="102">
        <f>SUM(G49:R49)</f>
        <v>150</v>
      </c>
      <c r="G49" s="102">
        <v>0</v>
      </c>
      <c r="H49" s="102">
        <v>0</v>
      </c>
      <c r="I49" s="102">
        <v>0</v>
      </c>
      <c r="J49" s="2">
        <v>0</v>
      </c>
      <c r="K49" s="2">
        <v>0</v>
      </c>
      <c r="L49" s="2">
        <v>0</v>
      </c>
      <c r="M49" s="2">
        <v>0</v>
      </c>
      <c r="N49" s="2">
        <v>30</v>
      </c>
      <c r="O49" s="2">
        <v>30</v>
      </c>
      <c r="P49" s="2">
        <v>30</v>
      </c>
      <c r="Q49" s="2">
        <v>30</v>
      </c>
      <c r="R49" s="2">
        <v>30</v>
      </c>
      <c r="T49" s="297">
        <f t="shared" si="63"/>
        <v>-30</v>
      </c>
      <c r="U49" s="297">
        <f t="shared" si="64"/>
        <v>0</v>
      </c>
      <c r="V49" s="297">
        <f t="shared" si="65"/>
        <v>0</v>
      </c>
      <c r="W49" s="297">
        <f t="shared" si="66"/>
        <v>-30</v>
      </c>
      <c r="X49" s="297">
        <f t="shared" si="67"/>
        <v>0</v>
      </c>
      <c r="Y49" s="297">
        <f t="shared" si="68"/>
        <v>0</v>
      </c>
      <c r="Z49" s="297">
        <f t="shared" si="69"/>
        <v>0</v>
      </c>
      <c r="AA49" s="297">
        <f t="shared" si="70"/>
        <v>0</v>
      </c>
      <c r="AC49" s="155">
        <v>41</v>
      </c>
      <c r="AD49" s="279"/>
      <c r="AE49" s="269"/>
      <c r="AF49" s="278"/>
      <c r="AG49" s="102" t="s">
        <v>6</v>
      </c>
      <c r="AH49" s="102">
        <f>SUM(AI49:AT49)</f>
        <v>120</v>
      </c>
      <c r="AI49" s="102">
        <v>0</v>
      </c>
      <c r="AJ49" s="102">
        <v>0</v>
      </c>
      <c r="AK49" s="102">
        <v>0</v>
      </c>
      <c r="AL49" s="2">
        <v>0</v>
      </c>
      <c r="AM49" s="2">
        <v>0</v>
      </c>
      <c r="AN49" s="146">
        <v>0</v>
      </c>
      <c r="AO49" s="146">
        <v>0</v>
      </c>
      <c r="AP49" s="146">
        <v>0</v>
      </c>
      <c r="AQ49" s="2">
        <v>30</v>
      </c>
      <c r="AR49" s="2">
        <v>30</v>
      </c>
      <c r="AS49" s="2">
        <v>30</v>
      </c>
      <c r="AT49" s="2">
        <v>30</v>
      </c>
    </row>
    <row r="50" spans="1:46" ht="32.25" customHeight="1" x14ac:dyDescent="0.25">
      <c r="A50" s="104">
        <v>42</v>
      </c>
      <c r="B50" s="279"/>
      <c r="C50" s="270"/>
      <c r="D50" s="278"/>
      <c r="E50" s="156" t="s">
        <v>55</v>
      </c>
      <c r="F50" s="102">
        <f>SUM(G50:R50)</f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T50" s="297">
        <f t="shared" si="63"/>
        <v>0</v>
      </c>
      <c r="U50" s="297">
        <f t="shared" si="64"/>
        <v>0</v>
      </c>
      <c r="V50" s="297">
        <f t="shared" si="65"/>
        <v>0</v>
      </c>
      <c r="W50" s="297">
        <f t="shared" si="66"/>
        <v>0</v>
      </c>
      <c r="X50" s="297">
        <f t="shared" si="67"/>
        <v>0</v>
      </c>
      <c r="Y50" s="297">
        <f t="shared" si="68"/>
        <v>0</v>
      </c>
      <c r="Z50" s="297">
        <f t="shared" si="69"/>
        <v>0</v>
      </c>
      <c r="AA50" s="297">
        <f t="shared" si="70"/>
        <v>0</v>
      </c>
      <c r="AC50" s="155">
        <v>42</v>
      </c>
      <c r="AD50" s="279"/>
      <c r="AE50" s="270"/>
      <c r="AF50" s="278"/>
      <c r="AG50" s="102" t="s">
        <v>55</v>
      </c>
      <c r="AH50" s="102">
        <f>SUM(AI50:AT50)</f>
        <v>0</v>
      </c>
      <c r="AI50" s="102">
        <v>0</v>
      </c>
      <c r="AJ50" s="102">
        <v>0</v>
      </c>
      <c r="AK50" s="102">
        <v>0</v>
      </c>
      <c r="AL50" s="102">
        <v>0</v>
      </c>
      <c r="AM50" s="102">
        <v>0</v>
      </c>
      <c r="AN50" s="117">
        <v>0</v>
      </c>
      <c r="AO50" s="117">
        <v>0</v>
      </c>
      <c r="AP50" s="117">
        <v>0</v>
      </c>
      <c r="AQ50" s="141">
        <v>0</v>
      </c>
      <c r="AR50" s="141">
        <v>0</v>
      </c>
      <c r="AS50" s="141">
        <v>0</v>
      </c>
      <c r="AT50" s="141">
        <v>0</v>
      </c>
    </row>
    <row r="51" spans="1:46" x14ac:dyDescent="0.25">
      <c r="A51" s="104">
        <v>43</v>
      </c>
      <c r="B51" s="278"/>
      <c r="C51" s="268" t="s">
        <v>10</v>
      </c>
      <c r="D51" s="278" t="s">
        <v>11</v>
      </c>
      <c r="E51" s="156" t="s">
        <v>3</v>
      </c>
      <c r="F51" s="102">
        <f>SUM(F52:F55)</f>
        <v>150</v>
      </c>
      <c r="G51" s="102">
        <f t="shared" ref="G51:R51" si="73">SUM(G52:G55)</f>
        <v>0</v>
      </c>
      <c r="H51" s="102">
        <f t="shared" si="73"/>
        <v>0</v>
      </c>
      <c r="I51" s="102">
        <f t="shared" si="73"/>
        <v>0</v>
      </c>
      <c r="J51" s="102">
        <f t="shared" si="73"/>
        <v>0</v>
      </c>
      <c r="K51" s="102">
        <f t="shared" si="73"/>
        <v>0</v>
      </c>
      <c r="L51" s="102">
        <f t="shared" si="73"/>
        <v>0</v>
      </c>
      <c r="M51" s="102">
        <f t="shared" si="73"/>
        <v>0</v>
      </c>
      <c r="N51" s="102">
        <f t="shared" si="73"/>
        <v>30</v>
      </c>
      <c r="O51" s="102">
        <f t="shared" si="73"/>
        <v>30</v>
      </c>
      <c r="P51" s="102">
        <f t="shared" si="73"/>
        <v>30</v>
      </c>
      <c r="Q51" s="102">
        <f t="shared" si="73"/>
        <v>30</v>
      </c>
      <c r="R51" s="102">
        <f t="shared" si="73"/>
        <v>30</v>
      </c>
      <c r="T51" s="297">
        <f t="shared" si="63"/>
        <v>-30</v>
      </c>
      <c r="U51" s="297">
        <f t="shared" si="64"/>
        <v>0</v>
      </c>
      <c r="V51" s="297">
        <f t="shared" si="65"/>
        <v>0</v>
      </c>
      <c r="W51" s="297">
        <f t="shared" si="66"/>
        <v>-30</v>
      </c>
      <c r="X51" s="297">
        <f t="shared" si="67"/>
        <v>0</v>
      </c>
      <c r="Y51" s="297">
        <f t="shared" si="68"/>
        <v>0</v>
      </c>
      <c r="Z51" s="297">
        <f t="shared" si="69"/>
        <v>0</v>
      </c>
      <c r="AA51" s="297">
        <f t="shared" si="70"/>
        <v>0</v>
      </c>
      <c r="AC51" s="155">
        <v>43</v>
      </c>
      <c r="AD51" s="278"/>
      <c r="AE51" s="268" t="s">
        <v>10</v>
      </c>
      <c r="AF51" s="278" t="s">
        <v>11</v>
      </c>
      <c r="AG51" s="102" t="s">
        <v>3</v>
      </c>
      <c r="AH51" s="102">
        <f>SUM(AH52:AH55)</f>
        <v>120</v>
      </c>
      <c r="AI51" s="102">
        <f t="shared" ref="AI51:AT51" si="74">SUM(AI52:AI55)</f>
        <v>0</v>
      </c>
      <c r="AJ51" s="102">
        <f t="shared" si="74"/>
        <v>0</v>
      </c>
      <c r="AK51" s="102">
        <f t="shared" si="74"/>
        <v>0</v>
      </c>
      <c r="AL51" s="102">
        <f t="shared" si="74"/>
        <v>0</v>
      </c>
      <c r="AM51" s="102">
        <f t="shared" si="74"/>
        <v>0</v>
      </c>
      <c r="AN51" s="117">
        <f t="shared" si="74"/>
        <v>0</v>
      </c>
      <c r="AO51" s="117">
        <f t="shared" si="74"/>
        <v>0</v>
      </c>
      <c r="AP51" s="117">
        <f t="shared" si="74"/>
        <v>0</v>
      </c>
      <c r="AQ51" s="141">
        <f t="shared" si="74"/>
        <v>30</v>
      </c>
      <c r="AR51" s="141">
        <f t="shared" si="74"/>
        <v>30</v>
      </c>
      <c r="AS51" s="141">
        <f t="shared" si="74"/>
        <v>30</v>
      </c>
      <c r="AT51" s="141">
        <f t="shared" si="74"/>
        <v>30</v>
      </c>
    </row>
    <row r="52" spans="1:46" ht="24" customHeight="1" x14ac:dyDescent="0.25">
      <c r="A52" s="104">
        <v>44</v>
      </c>
      <c r="B52" s="278"/>
      <c r="C52" s="269"/>
      <c r="D52" s="278"/>
      <c r="E52" s="156" t="s">
        <v>4</v>
      </c>
      <c r="F52" s="102">
        <f>SUM(G52:R52)</f>
        <v>0</v>
      </c>
      <c r="G52" s="102">
        <f t="shared" ref="G52:R55" si="75">G47</f>
        <v>0</v>
      </c>
      <c r="H52" s="102">
        <f t="shared" si="75"/>
        <v>0</v>
      </c>
      <c r="I52" s="102">
        <f t="shared" si="75"/>
        <v>0</v>
      </c>
      <c r="J52" s="102">
        <f t="shared" si="75"/>
        <v>0</v>
      </c>
      <c r="K52" s="102">
        <f t="shared" si="75"/>
        <v>0</v>
      </c>
      <c r="L52" s="102">
        <f t="shared" si="75"/>
        <v>0</v>
      </c>
      <c r="M52" s="102">
        <f t="shared" si="75"/>
        <v>0</v>
      </c>
      <c r="N52" s="102">
        <f t="shared" si="75"/>
        <v>0</v>
      </c>
      <c r="O52" s="102">
        <f t="shared" si="75"/>
        <v>0</v>
      </c>
      <c r="P52" s="102">
        <f t="shared" si="75"/>
        <v>0</v>
      </c>
      <c r="Q52" s="102">
        <f t="shared" si="75"/>
        <v>0</v>
      </c>
      <c r="R52" s="102">
        <f t="shared" si="75"/>
        <v>0</v>
      </c>
      <c r="T52" s="297">
        <f t="shared" si="63"/>
        <v>0</v>
      </c>
      <c r="U52" s="297">
        <f t="shared" si="64"/>
        <v>0</v>
      </c>
      <c r="V52" s="297">
        <f t="shared" si="65"/>
        <v>0</v>
      </c>
      <c r="W52" s="297">
        <f t="shared" si="66"/>
        <v>0</v>
      </c>
      <c r="X52" s="297">
        <f t="shared" si="67"/>
        <v>0</v>
      </c>
      <c r="Y52" s="297">
        <f t="shared" si="68"/>
        <v>0</v>
      </c>
      <c r="Z52" s="297">
        <f t="shared" si="69"/>
        <v>0</v>
      </c>
      <c r="AA52" s="297">
        <f t="shared" si="70"/>
        <v>0</v>
      </c>
      <c r="AC52" s="155">
        <v>44</v>
      </c>
      <c r="AD52" s="278"/>
      <c r="AE52" s="269"/>
      <c r="AF52" s="278"/>
      <c r="AG52" s="102" t="s">
        <v>4</v>
      </c>
      <c r="AH52" s="102">
        <f>SUM(AI52:AT52)</f>
        <v>0</v>
      </c>
      <c r="AI52" s="102">
        <f t="shared" ref="AI52:AT55" si="76">AI47</f>
        <v>0</v>
      </c>
      <c r="AJ52" s="102">
        <f t="shared" si="76"/>
        <v>0</v>
      </c>
      <c r="AK52" s="102">
        <f t="shared" si="76"/>
        <v>0</v>
      </c>
      <c r="AL52" s="102">
        <f t="shared" si="76"/>
        <v>0</v>
      </c>
      <c r="AM52" s="102">
        <f t="shared" si="76"/>
        <v>0</v>
      </c>
      <c r="AN52" s="117">
        <f t="shared" si="76"/>
        <v>0</v>
      </c>
      <c r="AO52" s="117">
        <f t="shared" si="76"/>
        <v>0</v>
      </c>
      <c r="AP52" s="117">
        <f t="shared" si="76"/>
        <v>0</v>
      </c>
      <c r="AQ52" s="141">
        <f t="shared" si="76"/>
        <v>0</v>
      </c>
      <c r="AR52" s="141">
        <f t="shared" si="76"/>
        <v>0</v>
      </c>
      <c r="AS52" s="141">
        <f t="shared" si="76"/>
        <v>0</v>
      </c>
      <c r="AT52" s="141">
        <f t="shared" si="76"/>
        <v>0</v>
      </c>
    </row>
    <row r="53" spans="1:46" ht="33.75" customHeight="1" x14ac:dyDescent="0.25">
      <c r="A53" s="104">
        <v>45</v>
      </c>
      <c r="B53" s="278"/>
      <c r="C53" s="269"/>
      <c r="D53" s="278"/>
      <c r="E53" s="156" t="s">
        <v>5</v>
      </c>
      <c r="F53" s="102">
        <f>SUM(G53:R53)</f>
        <v>0</v>
      </c>
      <c r="G53" s="102">
        <f t="shared" si="75"/>
        <v>0</v>
      </c>
      <c r="H53" s="102">
        <f t="shared" si="75"/>
        <v>0</v>
      </c>
      <c r="I53" s="102">
        <f t="shared" si="75"/>
        <v>0</v>
      </c>
      <c r="J53" s="102">
        <f t="shared" si="75"/>
        <v>0</v>
      </c>
      <c r="K53" s="102">
        <f t="shared" si="75"/>
        <v>0</v>
      </c>
      <c r="L53" s="102">
        <f t="shared" si="75"/>
        <v>0</v>
      </c>
      <c r="M53" s="102">
        <f t="shared" si="75"/>
        <v>0</v>
      </c>
      <c r="N53" s="102">
        <f t="shared" si="75"/>
        <v>0</v>
      </c>
      <c r="O53" s="102">
        <f t="shared" si="75"/>
        <v>0</v>
      </c>
      <c r="P53" s="102">
        <f t="shared" si="75"/>
        <v>0</v>
      </c>
      <c r="Q53" s="102">
        <f t="shared" si="75"/>
        <v>0</v>
      </c>
      <c r="R53" s="102">
        <f t="shared" si="75"/>
        <v>0</v>
      </c>
      <c r="T53" s="297">
        <f t="shared" si="63"/>
        <v>0</v>
      </c>
      <c r="U53" s="297">
        <f t="shared" si="64"/>
        <v>0</v>
      </c>
      <c r="V53" s="297">
        <f t="shared" si="65"/>
        <v>0</v>
      </c>
      <c r="W53" s="297">
        <f t="shared" si="66"/>
        <v>0</v>
      </c>
      <c r="X53" s="297">
        <f t="shared" si="67"/>
        <v>0</v>
      </c>
      <c r="Y53" s="297">
        <f t="shared" si="68"/>
        <v>0</v>
      </c>
      <c r="Z53" s="297">
        <f t="shared" si="69"/>
        <v>0</v>
      </c>
      <c r="AA53" s="297">
        <f t="shared" si="70"/>
        <v>0</v>
      </c>
      <c r="AC53" s="155">
        <v>45</v>
      </c>
      <c r="AD53" s="278"/>
      <c r="AE53" s="269"/>
      <c r="AF53" s="278"/>
      <c r="AG53" s="102" t="s">
        <v>5</v>
      </c>
      <c r="AH53" s="102">
        <f>SUM(AI53:AT53)</f>
        <v>0</v>
      </c>
      <c r="AI53" s="102">
        <f t="shared" si="76"/>
        <v>0</v>
      </c>
      <c r="AJ53" s="102">
        <f t="shared" si="76"/>
        <v>0</v>
      </c>
      <c r="AK53" s="102">
        <f t="shared" si="76"/>
        <v>0</v>
      </c>
      <c r="AL53" s="102">
        <f t="shared" si="76"/>
        <v>0</v>
      </c>
      <c r="AM53" s="102">
        <f t="shared" si="76"/>
        <v>0</v>
      </c>
      <c r="AN53" s="117">
        <f t="shared" si="76"/>
        <v>0</v>
      </c>
      <c r="AO53" s="117">
        <f t="shared" si="76"/>
        <v>0</v>
      </c>
      <c r="AP53" s="117">
        <f t="shared" si="76"/>
        <v>0</v>
      </c>
      <c r="AQ53" s="141">
        <f t="shared" si="76"/>
        <v>0</v>
      </c>
      <c r="AR53" s="141">
        <f t="shared" si="76"/>
        <v>0</v>
      </c>
      <c r="AS53" s="141">
        <f t="shared" si="76"/>
        <v>0</v>
      </c>
      <c r="AT53" s="141">
        <f t="shared" si="76"/>
        <v>0</v>
      </c>
    </row>
    <row r="54" spans="1:46" ht="19.5" customHeight="1" x14ac:dyDescent="0.25">
      <c r="A54" s="104">
        <v>46</v>
      </c>
      <c r="B54" s="278"/>
      <c r="C54" s="269"/>
      <c r="D54" s="278"/>
      <c r="E54" s="156" t="s">
        <v>6</v>
      </c>
      <c r="F54" s="102">
        <f>SUM(G54:R54)</f>
        <v>150</v>
      </c>
      <c r="G54" s="102">
        <f t="shared" si="75"/>
        <v>0</v>
      </c>
      <c r="H54" s="102">
        <f t="shared" si="75"/>
        <v>0</v>
      </c>
      <c r="I54" s="102">
        <f t="shared" si="75"/>
        <v>0</v>
      </c>
      <c r="J54" s="102">
        <f t="shared" si="75"/>
        <v>0</v>
      </c>
      <c r="K54" s="102">
        <f t="shared" si="75"/>
        <v>0</v>
      </c>
      <c r="L54" s="102">
        <f t="shared" si="75"/>
        <v>0</v>
      </c>
      <c r="M54" s="102">
        <f t="shared" si="75"/>
        <v>0</v>
      </c>
      <c r="N54" s="102">
        <f t="shared" si="75"/>
        <v>30</v>
      </c>
      <c r="O54" s="102">
        <f t="shared" si="75"/>
        <v>30</v>
      </c>
      <c r="P54" s="102">
        <f t="shared" si="75"/>
        <v>30</v>
      </c>
      <c r="Q54" s="102">
        <f t="shared" si="75"/>
        <v>30</v>
      </c>
      <c r="R54" s="102">
        <f t="shared" si="75"/>
        <v>30</v>
      </c>
      <c r="T54" s="297">
        <f t="shared" si="63"/>
        <v>-30</v>
      </c>
      <c r="U54" s="297">
        <f t="shared" si="64"/>
        <v>0</v>
      </c>
      <c r="V54" s="297">
        <f t="shared" si="65"/>
        <v>0</v>
      </c>
      <c r="W54" s="297">
        <f t="shared" si="66"/>
        <v>-30</v>
      </c>
      <c r="X54" s="297">
        <f t="shared" si="67"/>
        <v>0</v>
      </c>
      <c r="Y54" s="297">
        <f t="shared" si="68"/>
        <v>0</v>
      </c>
      <c r="Z54" s="297">
        <f t="shared" si="69"/>
        <v>0</v>
      </c>
      <c r="AA54" s="297">
        <f t="shared" si="70"/>
        <v>0</v>
      </c>
      <c r="AC54" s="155">
        <v>46</v>
      </c>
      <c r="AD54" s="278"/>
      <c r="AE54" s="269"/>
      <c r="AF54" s="278"/>
      <c r="AG54" s="102" t="s">
        <v>6</v>
      </c>
      <c r="AH54" s="102">
        <f>SUM(AI54:AT54)</f>
        <v>120</v>
      </c>
      <c r="AI54" s="102">
        <f t="shared" si="76"/>
        <v>0</v>
      </c>
      <c r="AJ54" s="102">
        <f t="shared" si="76"/>
        <v>0</v>
      </c>
      <c r="AK54" s="102">
        <f t="shared" si="76"/>
        <v>0</v>
      </c>
      <c r="AL54" s="102">
        <f t="shared" si="76"/>
        <v>0</v>
      </c>
      <c r="AM54" s="102">
        <f t="shared" si="76"/>
        <v>0</v>
      </c>
      <c r="AN54" s="117">
        <f t="shared" si="76"/>
        <v>0</v>
      </c>
      <c r="AO54" s="117">
        <f t="shared" si="76"/>
        <v>0</v>
      </c>
      <c r="AP54" s="117">
        <f t="shared" si="76"/>
        <v>0</v>
      </c>
      <c r="AQ54" s="141">
        <f t="shared" si="76"/>
        <v>30</v>
      </c>
      <c r="AR54" s="141">
        <f t="shared" si="76"/>
        <v>30</v>
      </c>
      <c r="AS54" s="141">
        <f t="shared" si="76"/>
        <v>30</v>
      </c>
      <c r="AT54" s="141">
        <f t="shared" si="76"/>
        <v>30</v>
      </c>
    </row>
    <row r="55" spans="1:46" ht="24.75" customHeight="1" x14ac:dyDescent="0.25">
      <c r="A55" s="104">
        <v>47</v>
      </c>
      <c r="B55" s="278"/>
      <c r="C55" s="270"/>
      <c r="D55" s="278"/>
      <c r="E55" s="156" t="s">
        <v>55</v>
      </c>
      <c r="F55" s="102">
        <f>SUM(G55:R55)</f>
        <v>0</v>
      </c>
      <c r="G55" s="102">
        <f t="shared" si="75"/>
        <v>0</v>
      </c>
      <c r="H55" s="102">
        <f t="shared" si="75"/>
        <v>0</v>
      </c>
      <c r="I55" s="102">
        <f t="shared" si="75"/>
        <v>0</v>
      </c>
      <c r="J55" s="102">
        <f t="shared" si="75"/>
        <v>0</v>
      </c>
      <c r="K55" s="102">
        <f t="shared" si="75"/>
        <v>0</v>
      </c>
      <c r="L55" s="102">
        <f t="shared" si="75"/>
        <v>0</v>
      </c>
      <c r="M55" s="102">
        <f t="shared" si="75"/>
        <v>0</v>
      </c>
      <c r="N55" s="102">
        <f t="shared" si="75"/>
        <v>0</v>
      </c>
      <c r="O55" s="102">
        <f t="shared" si="75"/>
        <v>0</v>
      </c>
      <c r="P55" s="102">
        <f t="shared" si="75"/>
        <v>0</v>
      </c>
      <c r="Q55" s="102">
        <f t="shared" si="75"/>
        <v>0</v>
      </c>
      <c r="R55" s="102">
        <f t="shared" si="75"/>
        <v>0</v>
      </c>
      <c r="T55" s="297">
        <f t="shared" si="63"/>
        <v>0</v>
      </c>
      <c r="U55" s="297">
        <f t="shared" si="64"/>
        <v>0</v>
      </c>
      <c r="V55" s="297">
        <f t="shared" si="65"/>
        <v>0</v>
      </c>
      <c r="W55" s="297">
        <f t="shared" si="66"/>
        <v>0</v>
      </c>
      <c r="X55" s="297">
        <f t="shared" si="67"/>
        <v>0</v>
      </c>
      <c r="Y55" s="297">
        <f t="shared" si="68"/>
        <v>0</v>
      </c>
      <c r="Z55" s="297">
        <f t="shared" si="69"/>
        <v>0</v>
      </c>
      <c r="AA55" s="297">
        <f t="shared" si="70"/>
        <v>0</v>
      </c>
      <c r="AC55" s="155">
        <v>47</v>
      </c>
      <c r="AD55" s="278"/>
      <c r="AE55" s="270"/>
      <c r="AF55" s="278"/>
      <c r="AG55" s="102" t="s">
        <v>55</v>
      </c>
      <c r="AH55" s="102">
        <f>SUM(AI55:AT55)</f>
        <v>0</v>
      </c>
      <c r="AI55" s="102">
        <f t="shared" si="76"/>
        <v>0</v>
      </c>
      <c r="AJ55" s="102">
        <f t="shared" si="76"/>
        <v>0</v>
      </c>
      <c r="AK55" s="102">
        <f t="shared" si="76"/>
        <v>0</v>
      </c>
      <c r="AL55" s="102">
        <f t="shared" si="76"/>
        <v>0</v>
      </c>
      <c r="AM55" s="102">
        <f t="shared" si="76"/>
        <v>0</v>
      </c>
      <c r="AN55" s="117">
        <f t="shared" si="76"/>
        <v>0</v>
      </c>
      <c r="AO55" s="117">
        <f t="shared" si="76"/>
        <v>0</v>
      </c>
      <c r="AP55" s="117">
        <f t="shared" si="76"/>
        <v>0</v>
      </c>
      <c r="AQ55" s="141">
        <f t="shared" si="76"/>
        <v>0</v>
      </c>
      <c r="AR55" s="141">
        <f t="shared" si="76"/>
        <v>0</v>
      </c>
      <c r="AS55" s="141">
        <f t="shared" si="76"/>
        <v>0</v>
      </c>
      <c r="AT55" s="141">
        <f t="shared" si="76"/>
        <v>0</v>
      </c>
    </row>
    <row r="56" spans="1:46" x14ac:dyDescent="0.25">
      <c r="A56" s="104">
        <v>48</v>
      </c>
      <c r="B56" s="207" t="s">
        <v>48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T56" s="297">
        <f t="shared" si="63"/>
        <v>0</v>
      </c>
      <c r="U56" s="297">
        <f t="shared" si="64"/>
        <v>0</v>
      </c>
      <c r="V56" s="297">
        <f t="shared" si="65"/>
        <v>0</v>
      </c>
      <c r="W56" s="297">
        <f t="shared" si="66"/>
        <v>0</v>
      </c>
      <c r="X56" s="297">
        <f t="shared" si="67"/>
        <v>0</v>
      </c>
      <c r="Y56" s="297">
        <f t="shared" si="68"/>
        <v>0</v>
      </c>
      <c r="Z56" s="297">
        <f t="shared" si="69"/>
        <v>0</v>
      </c>
      <c r="AA56" s="297">
        <f t="shared" si="70"/>
        <v>0</v>
      </c>
      <c r="AC56" s="155">
        <v>48</v>
      </c>
      <c r="AD56" s="207" t="s">
        <v>48</v>
      </c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</row>
    <row r="57" spans="1:46" x14ac:dyDescent="0.25">
      <c r="A57" s="104">
        <v>49</v>
      </c>
      <c r="B57" s="275" t="s">
        <v>37</v>
      </c>
      <c r="C57" s="268" t="s">
        <v>31</v>
      </c>
      <c r="D57" s="266" t="s">
        <v>11</v>
      </c>
      <c r="E57" s="156" t="s">
        <v>3</v>
      </c>
      <c r="F57" s="102">
        <f>SUM(F58:F61)</f>
        <v>277168</v>
      </c>
      <c r="G57" s="102">
        <f t="shared" ref="G57:R57" si="77">SUM(G58:G61)</f>
        <v>9496.6</v>
      </c>
      <c r="H57" s="102">
        <f t="shared" si="77"/>
        <v>15159.5</v>
      </c>
      <c r="I57" s="102">
        <f t="shared" si="77"/>
        <v>28659.1</v>
      </c>
      <c r="J57" s="102">
        <f t="shared" si="77"/>
        <v>45499.6</v>
      </c>
      <c r="K57" s="102">
        <f t="shared" si="77"/>
        <v>94972.7</v>
      </c>
      <c r="L57" s="102">
        <f t="shared" si="77"/>
        <v>20380.5</v>
      </c>
      <c r="M57" s="102">
        <f t="shared" si="77"/>
        <v>10500</v>
      </c>
      <c r="N57" s="102">
        <f t="shared" si="77"/>
        <v>10500</v>
      </c>
      <c r="O57" s="102">
        <f t="shared" si="77"/>
        <v>10500</v>
      </c>
      <c r="P57" s="102">
        <f t="shared" si="77"/>
        <v>10500</v>
      </c>
      <c r="Q57" s="102">
        <f t="shared" si="77"/>
        <v>10500</v>
      </c>
      <c r="R57" s="102">
        <f t="shared" si="77"/>
        <v>10500</v>
      </c>
      <c r="T57" s="297">
        <f t="shared" si="63"/>
        <v>87574.099999999977</v>
      </c>
      <c r="U57" s="297">
        <f t="shared" si="64"/>
        <v>48574.100000000006</v>
      </c>
      <c r="V57" s="297">
        <f t="shared" si="65"/>
        <v>19500</v>
      </c>
      <c r="W57" s="297">
        <f t="shared" si="66"/>
        <v>19500</v>
      </c>
      <c r="X57" s="297">
        <f t="shared" si="67"/>
        <v>0</v>
      </c>
      <c r="Y57" s="297">
        <f t="shared" si="68"/>
        <v>0</v>
      </c>
      <c r="Z57" s="297">
        <f t="shared" si="69"/>
        <v>0</v>
      </c>
      <c r="AA57" s="297">
        <f t="shared" si="70"/>
        <v>0</v>
      </c>
      <c r="AC57" s="155">
        <v>49</v>
      </c>
      <c r="AD57" s="275" t="s">
        <v>37</v>
      </c>
      <c r="AE57" s="268" t="s">
        <v>31</v>
      </c>
      <c r="AF57" s="266" t="s">
        <v>11</v>
      </c>
      <c r="AG57" s="102" t="s">
        <v>3</v>
      </c>
      <c r="AH57" s="102">
        <f>SUM(AH58:AH61)</f>
        <v>364742.1</v>
      </c>
      <c r="AI57" s="102">
        <f t="shared" ref="AI57:AT57" si="78">SUM(AI58:AI61)</f>
        <v>9496.6</v>
      </c>
      <c r="AJ57" s="102">
        <f t="shared" si="78"/>
        <v>15159.5</v>
      </c>
      <c r="AK57" s="102">
        <f t="shared" si="78"/>
        <v>28659.1</v>
      </c>
      <c r="AL57" s="102">
        <f t="shared" si="78"/>
        <v>45499.6</v>
      </c>
      <c r="AM57" s="102">
        <f t="shared" si="78"/>
        <v>94972.7</v>
      </c>
      <c r="AN57" s="117">
        <f t="shared" si="78"/>
        <v>68954.600000000006</v>
      </c>
      <c r="AO57" s="117">
        <f t="shared" si="78"/>
        <v>30000</v>
      </c>
      <c r="AP57" s="117">
        <f t="shared" si="78"/>
        <v>30000</v>
      </c>
      <c r="AQ57" s="141">
        <f t="shared" si="78"/>
        <v>10500</v>
      </c>
      <c r="AR57" s="141">
        <f t="shared" si="78"/>
        <v>10500</v>
      </c>
      <c r="AS57" s="141">
        <f t="shared" si="78"/>
        <v>10500</v>
      </c>
      <c r="AT57" s="141">
        <f t="shared" si="78"/>
        <v>10500</v>
      </c>
    </row>
    <row r="58" spans="1:46" ht="24.75" customHeight="1" x14ac:dyDescent="0.25">
      <c r="A58" s="104">
        <v>50</v>
      </c>
      <c r="B58" s="276"/>
      <c r="C58" s="269"/>
      <c r="D58" s="267"/>
      <c r="E58" s="156" t="s">
        <v>4</v>
      </c>
      <c r="F58" s="102">
        <f>SUM(G58:R58)</f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T58" s="297">
        <f t="shared" si="63"/>
        <v>0</v>
      </c>
      <c r="U58" s="297">
        <f t="shared" si="64"/>
        <v>0</v>
      </c>
      <c r="V58" s="297">
        <f t="shared" si="65"/>
        <v>0</v>
      </c>
      <c r="W58" s="297">
        <f t="shared" si="66"/>
        <v>0</v>
      </c>
      <c r="X58" s="297">
        <f t="shared" si="67"/>
        <v>0</v>
      </c>
      <c r="Y58" s="297">
        <f t="shared" si="68"/>
        <v>0</v>
      </c>
      <c r="Z58" s="297">
        <f t="shared" si="69"/>
        <v>0</v>
      </c>
      <c r="AA58" s="297">
        <f t="shared" si="70"/>
        <v>0</v>
      </c>
      <c r="AC58" s="155">
        <v>50</v>
      </c>
      <c r="AD58" s="276"/>
      <c r="AE58" s="269"/>
      <c r="AF58" s="267"/>
      <c r="AG58" s="102" t="s">
        <v>4</v>
      </c>
      <c r="AH58" s="102">
        <f>SUM(AI58:AT58)</f>
        <v>0</v>
      </c>
      <c r="AI58" s="102">
        <v>0</v>
      </c>
      <c r="AJ58" s="102">
        <v>0</v>
      </c>
      <c r="AK58" s="102">
        <v>0</v>
      </c>
      <c r="AL58" s="102">
        <v>0</v>
      </c>
      <c r="AM58" s="102">
        <v>0</v>
      </c>
      <c r="AN58" s="117">
        <v>0</v>
      </c>
      <c r="AO58" s="117">
        <v>0</v>
      </c>
      <c r="AP58" s="117">
        <v>0</v>
      </c>
      <c r="AQ58" s="141">
        <v>0</v>
      </c>
      <c r="AR58" s="141">
        <v>0</v>
      </c>
      <c r="AS58" s="141">
        <v>0</v>
      </c>
      <c r="AT58" s="141">
        <v>0</v>
      </c>
    </row>
    <row r="59" spans="1:46" ht="32.25" customHeight="1" x14ac:dyDescent="0.25">
      <c r="A59" s="104">
        <v>51</v>
      </c>
      <c r="B59" s="276"/>
      <c r="C59" s="269"/>
      <c r="D59" s="267"/>
      <c r="E59" s="156" t="s">
        <v>5</v>
      </c>
      <c r="F59" s="102">
        <f>SUM(G59:R59)</f>
        <v>35726</v>
      </c>
      <c r="G59" s="102">
        <v>0</v>
      </c>
      <c r="H59" s="102">
        <v>0</v>
      </c>
      <c r="I59" s="102">
        <v>10000</v>
      </c>
      <c r="J59" s="102">
        <f>14451.3+2713.6</f>
        <v>17164.899999999998</v>
      </c>
      <c r="K59" s="102">
        <v>8561.1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T59" s="297">
        <f t="shared" si="63"/>
        <v>0</v>
      </c>
      <c r="U59" s="297">
        <f t="shared" si="64"/>
        <v>0</v>
      </c>
      <c r="V59" s="297">
        <f t="shared" si="65"/>
        <v>0</v>
      </c>
      <c r="W59" s="297">
        <f t="shared" si="66"/>
        <v>0</v>
      </c>
      <c r="X59" s="297">
        <f t="shared" si="67"/>
        <v>0</v>
      </c>
      <c r="Y59" s="297">
        <f t="shared" si="68"/>
        <v>0</v>
      </c>
      <c r="Z59" s="297">
        <f t="shared" si="69"/>
        <v>0</v>
      </c>
      <c r="AA59" s="297">
        <f t="shared" si="70"/>
        <v>0</v>
      </c>
      <c r="AC59" s="155">
        <v>51</v>
      </c>
      <c r="AD59" s="276"/>
      <c r="AE59" s="269"/>
      <c r="AF59" s="267"/>
      <c r="AG59" s="102" t="s">
        <v>5</v>
      </c>
      <c r="AH59" s="102">
        <f>SUM(AI59:AT59)</f>
        <v>35726</v>
      </c>
      <c r="AI59" s="102">
        <v>0</v>
      </c>
      <c r="AJ59" s="102">
        <v>0</v>
      </c>
      <c r="AK59" s="102">
        <v>10000</v>
      </c>
      <c r="AL59" s="102">
        <f>14451.3+2713.6</f>
        <v>17164.899999999998</v>
      </c>
      <c r="AM59" s="102">
        <v>8561.1</v>
      </c>
      <c r="AN59" s="117">
        <v>0</v>
      </c>
      <c r="AO59" s="117">
        <v>0</v>
      </c>
      <c r="AP59" s="117">
        <v>0</v>
      </c>
      <c r="AQ59" s="141">
        <v>0</v>
      </c>
      <c r="AR59" s="141">
        <v>0</v>
      </c>
      <c r="AS59" s="141">
        <v>0</v>
      </c>
      <c r="AT59" s="141">
        <v>0</v>
      </c>
    </row>
    <row r="60" spans="1:46" ht="21" customHeight="1" x14ac:dyDescent="0.25">
      <c r="A60" s="104">
        <v>52</v>
      </c>
      <c r="B60" s="276"/>
      <c r="C60" s="269"/>
      <c r="D60" s="267"/>
      <c r="E60" s="156" t="s">
        <v>6</v>
      </c>
      <c r="F60" s="102">
        <f>SUM(G60:R60)</f>
        <v>241442</v>
      </c>
      <c r="G60" s="102">
        <v>9496.6</v>
      </c>
      <c r="H60" s="102">
        <f>1185.7+8973.8+5000</f>
        <v>15159.5</v>
      </c>
      <c r="I60" s="1">
        <v>18659.099999999999</v>
      </c>
      <c r="J60" s="1">
        <v>28334.7</v>
      </c>
      <c r="K60" s="1">
        <f>84876.9+1534.7</f>
        <v>86411.599999999991</v>
      </c>
      <c r="L60" s="1">
        <f>10500+9880.5</f>
        <v>20380.5</v>
      </c>
      <c r="M60" s="1">
        <v>10500</v>
      </c>
      <c r="N60" s="1">
        <v>10500</v>
      </c>
      <c r="O60" s="1">
        <v>10500</v>
      </c>
      <c r="P60" s="1">
        <v>10500</v>
      </c>
      <c r="Q60" s="1">
        <v>10500</v>
      </c>
      <c r="R60" s="1">
        <v>10500</v>
      </c>
      <c r="T60" s="297">
        <f t="shared" si="63"/>
        <v>87574.099999999977</v>
      </c>
      <c r="U60" s="297">
        <f t="shared" si="64"/>
        <v>48574.100000000006</v>
      </c>
      <c r="V60" s="297">
        <f t="shared" si="65"/>
        <v>19500</v>
      </c>
      <c r="W60" s="297">
        <f t="shared" si="66"/>
        <v>19500</v>
      </c>
      <c r="X60" s="297">
        <f t="shared" si="67"/>
        <v>0</v>
      </c>
      <c r="Y60" s="297">
        <f t="shared" si="68"/>
        <v>0</v>
      </c>
      <c r="Z60" s="297">
        <f t="shared" si="69"/>
        <v>0</v>
      </c>
      <c r="AA60" s="297">
        <f t="shared" si="70"/>
        <v>0</v>
      </c>
      <c r="AC60" s="155">
        <v>52</v>
      </c>
      <c r="AD60" s="276"/>
      <c r="AE60" s="269"/>
      <c r="AF60" s="267"/>
      <c r="AG60" s="102" t="s">
        <v>6</v>
      </c>
      <c r="AH60" s="102">
        <f>SUM(AI60:AT60)</f>
        <v>329016.09999999998</v>
      </c>
      <c r="AI60" s="102">
        <v>9496.6</v>
      </c>
      <c r="AJ60" s="102">
        <f>1185.7+8973.8+5000</f>
        <v>15159.5</v>
      </c>
      <c r="AK60" s="1">
        <v>18659.099999999999</v>
      </c>
      <c r="AL60" s="1">
        <v>28334.7</v>
      </c>
      <c r="AM60" s="1">
        <f>84876.9+1534.7</f>
        <v>86411.599999999991</v>
      </c>
      <c r="AN60" s="145">
        <f>10500+3300+6000+8000+1200.7+317.9+500+3000+836+300+35000</f>
        <v>68954.600000000006</v>
      </c>
      <c r="AO60" s="145">
        <f>10000+20000</f>
        <v>30000</v>
      </c>
      <c r="AP60" s="145">
        <f>10000+20000</f>
        <v>30000</v>
      </c>
      <c r="AQ60" s="1">
        <v>10500</v>
      </c>
      <c r="AR60" s="1">
        <v>10500</v>
      </c>
      <c r="AS60" s="1">
        <v>10500</v>
      </c>
      <c r="AT60" s="1">
        <v>10500</v>
      </c>
    </row>
    <row r="61" spans="1:46" ht="21.75" customHeight="1" x14ac:dyDescent="0.25">
      <c r="A61" s="104">
        <v>53</v>
      </c>
      <c r="B61" s="276"/>
      <c r="C61" s="269"/>
      <c r="D61" s="271"/>
      <c r="E61" s="156" t="s">
        <v>55</v>
      </c>
      <c r="F61" s="102">
        <f>SUM(G61:R61)</f>
        <v>0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T61" s="297">
        <f t="shared" si="63"/>
        <v>0</v>
      </c>
      <c r="U61" s="297">
        <f t="shared" si="64"/>
        <v>0</v>
      </c>
      <c r="V61" s="297">
        <f t="shared" si="65"/>
        <v>0</v>
      </c>
      <c r="W61" s="297">
        <f t="shared" si="66"/>
        <v>0</v>
      </c>
      <c r="X61" s="297">
        <f t="shared" si="67"/>
        <v>0</v>
      </c>
      <c r="Y61" s="297">
        <f t="shared" si="68"/>
        <v>0</v>
      </c>
      <c r="Z61" s="297">
        <f t="shared" si="69"/>
        <v>0</v>
      </c>
      <c r="AA61" s="297">
        <f t="shared" si="70"/>
        <v>0</v>
      </c>
      <c r="AC61" s="155">
        <v>53</v>
      </c>
      <c r="AD61" s="276"/>
      <c r="AE61" s="269"/>
      <c r="AF61" s="271"/>
      <c r="AG61" s="102" t="s">
        <v>55</v>
      </c>
      <c r="AH61" s="102">
        <f>SUM(AI61:AT61)</f>
        <v>0</v>
      </c>
      <c r="AI61" s="102">
        <v>0</v>
      </c>
      <c r="AJ61" s="102">
        <v>0</v>
      </c>
      <c r="AK61" s="102">
        <v>0</v>
      </c>
      <c r="AL61" s="102">
        <v>0</v>
      </c>
      <c r="AM61" s="102">
        <v>0</v>
      </c>
      <c r="AN61" s="117">
        <v>0</v>
      </c>
      <c r="AO61" s="117">
        <v>0</v>
      </c>
      <c r="AP61" s="117">
        <v>0</v>
      </c>
      <c r="AQ61" s="141">
        <v>0</v>
      </c>
      <c r="AR61" s="141">
        <v>0</v>
      </c>
      <c r="AS61" s="141">
        <v>0</v>
      </c>
      <c r="AT61" s="141">
        <v>0</v>
      </c>
    </row>
    <row r="62" spans="1:46" x14ac:dyDescent="0.25">
      <c r="A62" s="104">
        <v>54</v>
      </c>
      <c r="B62" s="276"/>
      <c r="C62" s="269"/>
      <c r="D62" s="280" t="s">
        <v>12</v>
      </c>
      <c r="E62" s="155" t="s">
        <v>3</v>
      </c>
      <c r="F62" s="102">
        <f>SUM(F63:F66)</f>
        <v>0</v>
      </c>
      <c r="G62" s="102">
        <f>SUM(G63:G66)</f>
        <v>0</v>
      </c>
      <c r="H62" s="102">
        <f>SUM(H63:H66)</f>
        <v>0</v>
      </c>
      <c r="I62" s="102">
        <f t="shared" ref="I62:R62" si="79">SUM(I63:I66)</f>
        <v>0</v>
      </c>
      <c r="J62" s="102">
        <f t="shared" si="79"/>
        <v>0</v>
      </c>
      <c r="K62" s="102">
        <f>SUM(K63:K66)</f>
        <v>0</v>
      </c>
      <c r="L62" s="102">
        <f t="shared" si="79"/>
        <v>0</v>
      </c>
      <c r="M62" s="102">
        <f t="shared" si="79"/>
        <v>0</v>
      </c>
      <c r="N62" s="102">
        <f t="shared" si="79"/>
        <v>0</v>
      </c>
      <c r="O62" s="102">
        <f t="shared" si="79"/>
        <v>0</v>
      </c>
      <c r="P62" s="102">
        <f t="shared" si="79"/>
        <v>0</v>
      </c>
      <c r="Q62" s="102">
        <f t="shared" si="79"/>
        <v>0</v>
      </c>
      <c r="R62" s="102">
        <f t="shared" si="79"/>
        <v>0</v>
      </c>
      <c r="T62" s="297">
        <f t="shared" si="63"/>
        <v>0</v>
      </c>
      <c r="U62" s="297">
        <f t="shared" si="64"/>
        <v>0</v>
      </c>
      <c r="V62" s="297">
        <f t="shared" si="65"/>
        <v>0</v>
      </c>
      <c r="W62" s="297">
        <f t="shared" si="66"/>
        <v>0</v>
      </c>
      <c r="X62" s="297">
        <f t="shared" si="67"/>
        <v>0</v>
      </c>
      <c r="Y62" s="297">
        <f t="shared" si="68"/>
        <v>0</v>
      </c>
      <c r="Z62" s="297">
        <f t="shared" si="69"/>
        <v>0</v>
      </c>
      <c r="AA62" s="297">
        <f t="shared" si="70"/>
        <v>0</v>
      </c>
      <c r="AC62" s="155">
        <v>54</v>
      </c>
      <c r="AD62" s="276"/>
      <c r="AE62" s="269"/>
      <c r="AF62" s="280" t="s">
        <v>12</v>
      </c>
      <c r="AG62" s="104" t="s">
        <v>3</v>
      </c>
      <c r="AH62" s="102">
        <f>SUM(AH63:AH66)</f>
        <v>0</v>
      </c>
      <c r="AI62" s="102">
        <f>SUM(AI63:AI66)</f>
        <v>0</v>
      </c>
      <c r="AJ62" s="102">
        <f>SUM(AJ63:AJ66)</f>
        <v>0</v>
      </c>
      <c r="AK62" s="102">
        <f t="shared" ref="AK62:AT62" si="80">SUM(AK63:AK66)</f>
        <v>0</v>
      </c>
      <c r="AL62" s="102">
        <f t="shared" si="80"/>
        <v>0</v>
      </c>
      <c r="AM62" s="102">
        <f>SUM(AM63:AM66)</f>
        <v>0</v>
      </c>
      <c r="AN62" s="117">
        <f t="shared" si="80"/>
        <v>0</v>
      </c>
      <c r="AO62" s="117">
        <f t="shared" si="80"/>
        <v>0</v>
      </c>
      <c r="AP62" s="117">
        <f t="shared" si="80"/>
        <v>0</v>
      </c>
      <c r="AQ62" s="141">
        <f t="shared" si="80"/>
        <v>0</v>
      </c>
      <c r="AR62" s="141">
        <f t="shared" si="80"/>
        <v>0</v>
      </c>
      <c r="AS62" s="141">
        <f t="shared" si="80"/>
        <v>0</v>
      </c>
      <c r="AT62" s="141">
        <f t="shared" si="80"/>
        <v>0</v>
      </c>
    </row>
    <row r="63" spans="1:46" ht="22.5" customHeight="1" x14ac:dyDescent="0.25">
      <c r="A63" s="104">
        <v>55</v>
      </c>
      <c r="B63" s="276"/>
      <c r="C63" s="269"/>
      <c r="D63" s="280"/>
      <c r="E63" s="155" t="s">
        <v>4</v>
      </c>
      <c r="F63" s="102">
        <f>SUM(G63:R63)</f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T63" s="297">
        <f t="shared" si="63"/>
        <v>0</v>
      </c>
      <c r="U63" s="297">
        <f t="shared" si="64"/>
        <v>0</v>
      </c>
      <c r="V63" s="297">
        <f t="shared" si="65"/>
        <v>0</v>
      </c>
      <c r="W63" s="297">
        <f t="shared" si="66"/>
        <v>0</v>
      </c>
      <c r="X63" s="297">
        <f t="shared" si="67"/>
        <v>0</v>
      </c>
      <c r="Y63" s="297">
        <f t="shared" si="68"/>
        <v>0</v>
      </c>
      <c r="Z63" s="297">
        <f t="shared" si="69"/>
        <v>0</v>
      </c>
      <c r="AA63" s="297">
        <f t="shared" si="70"/>
        <v>0</v>
      </c>
      <c r="AC63" s="155">
        <v>55</v>
      </c>
      <c r="AD63" s="276"/>
      <c r="AE63" s="269"/>
      <c r="AF63" s="280"/>
      <c r="AG63" s="104" t="s">
        <v>4</v>
      </c>
      <c r="AH63" s="102">
        <f>SUM(AI63:AT63)</f>
        <v>0</v>
      </c>
      <c r="AI63" s="104">
        <v>0</v>
      </c>
      <c r="AJ63" s="104">
        <v>0</v>
      </c>
      <c r="AK63" s="104">
        <v>0</v>
      </c>
      <c r="AL63" s="104">
        <v>0</v>
      </c>
      <c r="AM63" s="104">
        <v>0</v>
      </c>
      <c r="AN63" s="144">
        <v>0</v>
      </c>
      <c r="AO63" s="144">
        <v>0</v>
      </c>
      <c r="AP63" s="144">
        <v>0</v>
      </c>
      <c r="AQ63" s="142">
        <v>0</v>
      </c>
      <c r="AR63" s="142">
        <v>0</v>
      </c>
      <c r="AS63" s="142">
        <v>0</v>
      </c>
      <c r="AT63" s="142">
        <v>0</v>
      </c>
    </row>
    <row r="64" spans="1:46" ht="37.5" customHeight="1" x14ac:dyDescent="0.25">
      <c r="A64" s="104">
        <v>56</v>
      </c>
      <c r="B64" s="276"/>
      <c r="C64" s="269"/>
      <c r="D64" s="280"/>
      <c r="E64" s="155" t="s">
        <v>5</v>
      </c>
      <c r="F64" s="102">
        <f>SUM(G64:R64)</f>
        <v>0</v>
      </c>
      <c r="G64" s="3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T64" s="297">
        <f t="shared" si="63"/>
        <v>0</v>
      </c>
      <c r="U64" s="297">
        <f t="shared" si="64"/>
        <v>0</v>
      </c>
      <c r="V64" s="297">
        <f t="shared" si="65"/>
        <v>0</v>
      </c>
      <c r="W64" s="297">
        <f t="shared" si="66"/>
        <v>0</v>
      </c>
      <c r="X64" s="297">
        <f t="shared" si="67"/>
        <v>0</v>
      </c>
      <c r="Y64" s="297">
        <f t="shared" si="68"/>
        <v>0</v>
      </c>
      <c r="Z64" s="297">
        <f t="shared" si="69"/>
        <v>0</v>
      </c>
      <c r="AA64" s="297">
        <f t="shared" si="70"/>
        <v>0</v>
      </c>
      <c r="AC64" s="155">
        <v>56</v>
      </c>
      <c r="AD64" s="276"/>
      <c r="AE64" s="269"/>
      <c r="AF64" s="280"/>
      <c r="AG64" s="104" t="s">
        <v>5</v>
      </c>
      <c r="AH64" s="102">
        <f>SUM(AI64:AT64)</f>
        <v>0</v>
      </c>
      <c r="AI64" s="3">
        <v>0</v>
      </c>
      <c r="AJ64" s="104">
        <v>0</v>
      </c>
      <c r="AK64" s="104">
        <v>0</v>
      </c>
      <c r="AL64" s="104">
        <v>0</v>
      </c>
      <c r="AM64" s="104">
        <v>0</v>
      </c>
      <c r="AN64" s="144">
        <v>0</v>
      </c>
      <c r="AO64" s="144">
        <v>0</v>
      </c>
      <c r="AP64" s="144">
        <v>0</v>
      </c>
      <c r="AQ64" s="142">
        <v>0</v>
      </c>
      <c r="AR64" s="142">
        <v>0</v>
      </c>
      <c r="AS64" s="142">
        <v>0</v>
      </c>
      <c r="AT64" s="142">
        <v>0</v>
      </c>
    </row>
    <row r="65" spans="1:46" ht="21" customHeight="1" x14ac:dyDescent="0.25">
      <c r="A65" s="104">
        <v>57</v>
      </c>
      <c r="B65" s="276"/>
      <c r="C65" s="269"/>
      <c r="D65" s="280"/>
      <c r="E65" s="155" t="s">
        <v>6</v>
      </c>
      <c r="F65" s="102">
        <f>SUM(G65:R65)</f>
        <v>0</v>
      </c>
      <c r="G65" s="104">
        <v>0</v>
      </c>
      <c r="H65" s="3">
        <v>0</v>
      </c>
      <c r="I65" s="104">
        <v>0</v>
      </c>
      <c r="J65" s="102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T65" s="297">
        <f t="shared" si="63"/>
        <v>0</v>
      </c>
      <c r="U65" s="297">
        <f t="shared" si="64"/>
        <v>0</v>
      </c>
      <c r="V65" s="297">
        <f t="shared" si="65"/>
        <v>0</v>
      </c>
      <c r="W65" s="297">
        <f t="shared" si="66"/>
        <v>0</v>
      </c>
      <c r="X65" s="297">
        <f t="shared" si="67"/>
        <v>0</v>
      </c>
      <c r="Y65" s="297">
        <f t="shared" si="68"/>
        <v>0</v>
      </c>
      <c r="Z65" s="297">
        <f t="shared" si="69"/>
        <v>0</v>
      </c>
      <c r="AA65" s="297">
        <f t="shared" si="70"/>
        <v>0</v>
      </c>
      <c r="AC65" s="155">
        <v>57</v>
      </c>
      <c r="AD65" s="276"/>
      <c r="AE65" s="269"/>
      <c r="AF65" s="280"/>
      <c r="AG65" s="104" t="s">
        <v>6</v>
      </c>
      <c r="AH65" s="102">
        <f>SUM(AI65:AT65)</f>
        <v>0</v>
      </c>
      <c r="AI65" s="104">
        <v>0</v>
      </c>
      <c r="AJ65" s="3">
        <v>0</v>
      </c>
      <c r="AK65" s="104">
        <v>0</v>
      </c>
      <c r="AL65" s="102">
        <v>0</v>
      </c>
      <c r="AM65" s="104">
        <v>0</v>
      </c>
      <c r="AN65" s="144">
        <v>0</v>
      </c>
      <c r="AO65" s="144">
        <v>0</v>
      </c>
      <c r="AP65" s="144">
        <v>0</v>
      </c>
      <c r="AQ65" s="142">
        <v>0</v>
      </c>
      <c r="AR65" s="142">
        <v>0</v>
      </c>
      <c r="AS65" s="142">
        <v>0</v>
      </c>
      <c r="AT65" s="142">
        <v>0</v>
      </c>
    </row>
    <row r="66" spans="1:46" ht="25.5" customHeight="1" x14ac:dyDescent="0.25">
      <c r="A66" s="104">
        <v>58</v>
      </c>
      <c r="B66" s="276"/>
      <c r="C66" s="269"/>
      <c r="D66" s="280"/>
      <c r="E66" s="156" t="s">
        <v>55</v>
      </c>
      <c r="F66" s="102">
        <f>SUM(G66:R66)</f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T66" s="297">
        <f t="shared" si="63"/>
        <v>0</v>
      </c>
      <c r="U66" s="297">
        <f t="shared" si="64"/>
        <v>0</v>
      </c>
      <c r="V66" s="297">
        <f t="shared" si="65"/>
        <v>0</v>
      </c>
      <c r="W66" s="297">
        <f t="shared" si="66"/>
        <v>0</v>
      </c>
      <c r="X66" s="297">
        <f t="shared" si="67"/>
        <v>0</v>
      </c>
      <c r="Y66" s="297">
        <f t="shared" si="68"/>
        <v>0</v>
      </c>
      <c r="Z66" s="297">
        <f t="shared" si="69"/>
        <v>0</v>
      </c>
      <c r="AA66" s="297">
        <f t="shared" si="70"/>
        <v>0</v>
      </c>
      <c r="AC66" s="155">
        <v>58</v>
      </c>
      <c r="AD66" s="276"/>
      <c r="AE66" s="269"/>
      <c r="AF66" s="280"/>
      <c r="AG66" s="102" t="s">
        <v>55</v>
      </c>
      <c r="AH66" s="102">
        <f>SUM(AI66:AT66)</f>
        <v>0</v>
      </c>
      <c r="AI66" s="104">
        <v>0</v>
      </c>
      <c r="AJ66" s="104">
        <v>0</v>
      </c>
      <c r="AK66" s="104">
        <v>0</v>
      </c>
      <c r="AL66" s="104">
        <v>0</v>
      </c>
      <c r="AM66" s="104">
        <v>0</v>
      </c>
      <c r="AN66" s="144">
        <v>0</v>
      </c>
      <c r="AO66" s="144">
        <v>0</v>
      </c>
      <c r="AP66" s="144">
        <v>0</v>
      </c>
      <c r="AQ66" s="142">
        <v>0</v>
      </c>
      <c r="AR66" s="142">
        <v>0</v>
      </c>
      <c r="AS66" s="142">
        <v>0</v>
      </c>
      <c r="AT66" s="142">
        <v>0</v>
      </c>
    </row>
    <row r="67" spans="1:46" x14ac:dyDescent="0.25">
      <c r="A67" s="104">
        <v>59</v>
      </c>
      <c r="B67" s="276"/>
      <c r="C67" s="269"/>
      <c r="D67" s="280" t="s">
        <v>57</v>
      </c>
      <c r="E67" s="155" t="s">
        <v>3</v>
      </c>
      <c r="F67" s="102">
        <f>SUM(F68:F71)</f>
        <v>1000</v>
      </c>
      <c r="G67" s="102">
        <f>SUM(G68:G71)</f>
        <v>500</v>
      </c>
      <c r="H67" s="102">
        <f>SUM(H68:H71)</f>
        <v>500</v>
      </c>
      <c r="I67" s="102">
        <f t="shared" ref="I67:R67" si="81">SUM(I68:I71)</f>
        <v>0</v>
      </c>
      <c r="J67" s="102">
        <f t="shared" si="81"/>
        <v>0</v>
      </c>
      <c r="K67" s="102">
        <f t="shared" si="81"/>
        <v>0</v>
      </c>
      <c r="L67" s="102">
        <f t="shared" si="81"/>
        <v>0</v>
      </c>
      <c r="M67" s="102">
        <f t="shared" si="81"/>
        <v>0</v>
      </c>
      <c r="N67" s="102">
        <f t="shared" si="81"/>
        <v>0</v>
      </c>
      <c r="O67" s="102">
        <f t="shared" si="81"/>
        <v>0</v>
      </c>
      <c r="P67" s="102">
        <f t="shared" si="81"/>
        <v>0</v>
      </c>
      <c r="Q67" s="102">
        <f t="shared" si="81"/>
        <v>0</v>
      </c>
      <c r="R67" s="102">
        <f t="shared" si="81"/>
        <v>0</v>
      </c>
      <c r="T67" s="297">
        <f t="shared" si="63"/>
        <v>0</v>
      </c>
      <c r="U67" s="297">
        <f t="shared" si="64"/>
        <v>0</v>
      </c>
      <c r="V67" s="297">
        <f t="shared" si="65"/>
        <v>0</v>
      </c>
      <c r="W67" s="297">
        <f t="shared" si="66"/>
        <v>0</v>
      </c>
      <c r="X67" s="297">
        <f t="shared" si="67"/>
        <v>0</v>
      </c>
      <c r="Y67" s="297">
        <f t="shared" si="68"/>
        <v>0</v>
      </c>
      <c r="Z67" s="297">
        <f t="shared" si="69"/>
        <v>0</v>
      </c>
      <c r="AA67" s="297">
        <f t="shared" si="70"/>
        <v>0</v>
      </c>
      <c r="AC67" s="155">
        <v>59</v>
      </c>
      <c r="AD67" s="276"/>
      <c r="AE67" s="269"/>
      <c r="AF67" s="280" t="s">
        <v>57</v>
      </c>
      <c r="AG67" s="104" t="s">
        <v>3</v>
      </c>
      <c r="AH67" s="102">
        <f>SUM(AH68:AH71)</f>
        <v>1000</v>
      </c>
      <c r="AI67" s="102">
        <f>SUM(AI68:AI71)</f>
        <v>500</v>
      </c>
      <c r="AJ67" s="102">
        <f>SUM(AJ68:AJ71)</f>
        <v>500</v>
      </c>
      <c r="AK67" s="102">
        <f t="shared" ref="AK67:AT67" si="82">SUM(AK68:AK71)</f>
        <v>0</v>
      </c>
      <c r="AL67" s="102">
        <f t="shared" si="82"/>
        <v>0</v>
      </c>
      <c r="AM67" s="102">
        <f t="shared" si="82"/>
        <v>0</v>
      </c>
      <c r="AN67" s="117">
        <f t="shared" si="82"/>
        <v>0</v>
      </c>
      <c r="AO67" s="117">
        <f t="shared" si="82"/>
        <v>0</v>
      </c>
      <c r="AP67" s="117">
        <f t="shared" si="82"/>
        <v>0</v>
      </c>
      <c r="AQ67" s="141">
        <f t="shared" si="82"/>
        <v>0</v>
      </c>
      <c r="AR67" s="141">
        <f t="shared" si="82"/>
        <v>0</v>
      </c>
      <c r="AS67" s="141">
        <f t="shared" si="82"/>
        <v>0</v>
      </c>
      <c r="AT67" s="141">
        <f t="shared" si="82"/>
        <v>0</v>
      </c>
    </row>
    <row r="68" spans="1:46" ht="24" customHeight="1" x14ac:dyDescent="0.25">
      <c r="A68" s="104">
        <v>60</v>
      </c>
      <c r="B68" s="276"/>
      <c r="C68" s="269"/>
      <c r="D68" s="280"/>
      <c r="E68" s="155" t="s">
        <v>4</v>
      </c>
      <c r="F68" s="102">
        <f>SUM(G68:R68)</f>
        <v>0</v>
      </c>
      <c r="G68" s="104">
        <v>0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T68" s="297">
        <f t="shared" si="63"/>
        <v>0</v>
      </c>
      <c r="U68" s="297">
        <f t="shared" si="64"/>
        <v>0</v>
      </c>
      <c r="V68" s="297">
        <f t="shared" si="65"/>
        <v>0</v>
      </c>
      <c r="W68" s="297">
        <f t="shared" si="66"/>
        <v>0</v>
      </c>
      <c r="X68" s="297">
        <f t="shared" si="67"/>
        <v>0</v>
      </c>
      <c r="Y68" s="297">
        <f t="shared" si="68"/>
        <v>0</v>
      </c>
      <c r="Z68" s="297">
        <f t="shared" si="69"/>
        <v>0</v>
      </c>
      <c r="AA68" s="297">
        <f t="shared" si="70"/>
        <v>0</v>
      </c>
      <c r="AC68" s="155">
        <v>60</v>
      </c>
      <c r="AD68" s="276"/>
      <c r="AE68" s="269"/>
      <c r="AF68" s="280"/>
      <c r="AG68" s="104" t="s">
        <v>4</v>
      </c>
      <c r="AH68" s="102">
        <f>SUM(AI68:AT68)</f>
        <v>0</v>
      </c>
      <c r="AI68" s="104">
        <v>0</v>
      </c>
      <c r="AJ68" s="104">
        <v>0</v>
      </c>
      <c r="AK68" s="104">
        <v>0</v>
      </c>
      <c r="AL68" s="104">
        <v>0</v>
      </c>
      <c r="AM68" s="104">
        <v>0</v>
      </c>
      <c r="AN68" s="144">
        <v>0</v>
      </c>
      <c r="AO68" s="144">
        <v>0</v>
      </c>
      <c r="AP68" s="144">
        <v>0</v>
      </c>
      <c r="AQ68" s="142">
        <v>0</v>
      </c>
      <c r="AR68" s="142">
        <v>0</v>
      </c>
      <c r="AS68" s="142">
        <v>0</v>
      </c>
      <c r="AT68" s="142">
        <v>0</v>
      </c>
    </row>
    <row r="69" spans="1:46" ht="33.75" customHeight="1" x14ac:dyDescent="0.25">
      <c r="A69" s="104">
        <v>61</v>
      </c>
      <c r="B69" s="276"/>
      <c r="C69" s="269"/>
      <c r="D69" s="280"/>
      <c r="E69" s="155" t="s">
        <v>5</v>
      </c>
      <c r="F69" s="102">
        <f>SUM(G69:R69)</f>
        <v>500</v>
      </c>
      <c r="G69" s="3">
        <v>500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T69" s="297">
        <f t="shared" si="63"/>
        <v>0</v>
      </c>
      <c r="U69" s="297">
        <f t="shared" si="64"/>
        <v>0</v>
      </c>
      <c r="V69" s="297">
        <f t="shared" si="65"/>
        <v>0</v>
      </c>
      <c r="W69" s="297">
        <f t="shared" si="66"/>
        <v>0</v>
      </c>
      <c r="X69" s="297">
        <f t="shared" si="67"/>
        <v>0</v>
      </c>
      <c r="Y69" s="297">
        <f t="shared" si="68"/>
        <v>0</v>
      </c>
      <c r="Z69" s="297">
        <f t="shared" si="69"/>
        <v>0</v>
      </c>
      <c r="AA69" s="297">
        <f t="shared" si="70"/>
        <v>0</v>
      </c>
      <c r="AC69" s="155">
        <v>61</v>
      </c>
      <c r="AD69" s="276"/>
      <c r="AE69" s="269"/>
      <c r="AF69" s="280"/>
      <c r="AG69" s="104" t="s">
        <v>5</v>
      </c>
      <c r="AH69" s="102">
        <f>SUM(AI69:AT69)</f>
        <v>500</v>
      </c>
      <c r="AI69" s="3">
        <v>500</v>
      </c>
      <c r="AJ69" s="104">
        <v>0</v>
      </c>
      <c r="AK69" s="104">
        <v>0</v>
      </c>
      <c r="AL69" s="104">
        <v>0</v>
      </c>
      <c r="AM69" s="104">
        <v>0</v>
      </c>
      <c r="AN69" s="144">
        <v>0</v>
      </c>
      <c r="AO69" s="144">
        <v>0</v>
      </c>
      <c r="AP69" s="144">
        <v>0</v>
      </c>
      <c r="AQ69" s="142">
        <v>0</v>
      </c>
      <c r="AR69" s="142">
        <v>0</v>
      </c>
      <c r="AS69" s="142">
        <v>0</v>
      </c>
      <c r="AT69" s="142">
        <v>0</v>
      </c>
    </row>
    <row r="70" spans="1:46" ht="21" customHeight="1" x14ac:dyDescent="0.25">
      <c r="A70" s="104">
        <v>62</v>
      </c>
      <c r="B70" s="276"/>
      <c r="C70" s="269"/>
      <c r="D70" s="280"/>
      <c r="E70" s="155" t="s">
        <v>6</v>
      </c>
      <c r="F70" s="102">
        <f>SUM(G70:R70)</f>
        <v>500</v>
      </c>
      <c r="G70" s="104">
        <v>0</v>
      </c>
      <c r="H70" s="3">
        <v>500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T70" s="297">
        <f t="shared" si="63"/>
        <v>0</v>
      </c>
      <c r="U70" s="297">
        <f t="shared" si="64"/>
        <v>0</v>
      </c>
      <c r="V70" s="297">
        <f t="shared" si="65"/>
        <v>0</v>
      </c>
      <c r="W70" s="297">
        <f t="shared" si="66"/>
        <v>0</v>
      </c>
      <c r="X70" s="297">
        <f t="shared" si="67"/>
        <v>0</v>
      </c>
      <c r="Y70" s="297">
        <f t="shared" si="68"/>
        <v>0</v>
      </c>
      <c r="Z70" s="297">
        <f t="shared" si="69"/>
        <v>0</v>
      </c>
      <c r="AA70" s="297">
        <f t="shared" si="70"/>
        <v>0</v>
      </c>
      <c r="AC70" s="155">
        <v>62</v>
      </c>
      <c r="AD70" s="276"/>
      <c r="AE70" s="269"/>
      <c r="AF70" s="280"/>
      <c r="AG70" s="104" t="s">
        <v>6</v>
      </c>
      <c r="AH70" s="102">
        <f>SUM(AI70:AT70)</f>
        <v>500</v>
      </c>
      <c r="AI70" s="104">
        <v>0</v>
      </c>
      <c r="AJ70" s="3">
        <v>500</v>
      </c>
      <c r="AK70" s="104">
        <v>0</v>
      </c>
      <c r="AL70" s="104">
        <v>0</v>
      </c>
      <c r="AM70" s="104">
        <v>0</v>
      </c>
      <c r="AN70" s="144">
        <v>0</v>
      </c>
      <c r="AO70" s="144">
        <v>0</v>
      </c>
      <c r="AP70" s="144">
        <v>0</v>
      </c>
      <c r="AQ70" s="142">
        <v>0</v>
      </c>
      <c r="AR70" s="142">
        <v>0</v>
      </c>
      <c r="AS70" s="142">
        <v>0</v>
      </c>
      <c r="AT70" s="142">
        <v>0</v>
      </c>
    </row>
    <row r="71" spans="1:46" ht="24.75" customHeight="1" x14ac:dyDescent="0.25">
      <c r="A71" s="104">
        <v>63</v>
      </c>
      <c r="B71" s="277"/>
      <c r="C71" s="270"/>
      <c r="D71" s="280"/>
      <c r="E71" s="156" t="s">
        <v>55</v>
      </c>
      <c r="F71" s="102">
        <f>SUM(G71:R71)</f>
        <v>0</v>
      </c>
      <c r="G71" s="104">
        <v>0</v>
      </c>
      <c r="H71" s="104">
        <v>0</v>
      </c>
      <c r="I71" s="104">
        <v>0</v>
      </c>
      <c r="J71" s="104">
        <v>0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T71" s="297">
        <f t="shared" si="63"/>
        <v>0</v>
      </c>
      <c r="U71" s="297">
        <f t="shared" si="64"/>
        <v>0</v>
      </c>
      <c r="V71" s="297">
        <f t="shared" si="65"/>
        <v>0</v>
      </c>
      <c r="W71" s="297">
        <f t="shared" si="66"/>
        <v>0</v>
      </c>
      <c r="X71" s="297">
        <f t="shared" si="67"/>
        <v>0</v>
      </c>
      <c r="Y71" s="297">
        <f t="shared" si="68"/>
        <v>0</v>
      </c>
      <c r="Z71" s="297">
        <f t="shared" si="69"/>
        <v>0</v>
      </c>
      <c r="AA71" s="297">
        <f t="shared" si="70"/>
        <v>0</v>
      </c>
      <c r="AC71" s="155">
        <v>63</v>
      </c>
      <c r="AD71" s="277"/>
      <c r="AE71" s="270"/>
      <c r="AF71" s="280"/>
      <c r="AG71" s="102" t="s">
        <v>55</v>
      </c>
      <c r="AH71" s="102">
        <f>SUM(AI71:AT71)</f>
        <v>0</v>
      </c>
      <c r="AI71" s="104">
        <v>0</v>
      </c>
      <c r="AJ71" s="104">
        <v>0</v>
      </c>
      <c r="AK71" s="104">
        <v>0</v>
      </c>
      <c r="AL71" s="104">
        <v>0</v>
      </c>
      <c r="AM71" s="104">
        <v>0</v>
      </c>
      <c r="AN71" s="144">
        <v>0</v>
      </c>
      <c r="AO71" s="144">
        <v>0</v>
      </c>
      <c r="AP71" s="144">
        <v>0</v>
      </c>
      <c r="AQ71" s="142">
        <v>0</v>
      </c>
      <c r="AR71" s="142">
        <v>0</v>
      </c>
      <c r="AS71" s="142">
        <v>0</v>
      </c>
      <c r="AT71" s="142">
        <v>0</v>
      </c>
    </row>
    <row r="72" spans="1:46" x14ac:dyDescent="0.25">
      <c r="A72" s="104">
        <v>64</v>
      </c>
      <c r="B72" s="280"/>
      <c r="C72" s="284" t="s">
        <v>53</v>
      </c>
      <c r="D72" s="280" t="s">
        <v>7</v>
      </c>
      <c r="E72" s="155" t="s">
        <v>3</v>
      </c>
      <c r="F72" s="102">
        <f>SUM(F73:F76)</f>
        <v>278168</v>
      </c>
      <c r="G72" s="102">
        <f t="shared" ref="G72:R72" si="83">SUM(G73:G76)</f>
        <v>9996.6</v>
      </c>
      <c r="H72" s="102">
        <f t="shared" si="83"/>
        <v>15659.5</v>
      </c>
      <c r="I72" s="102">
        <f t="shared" si="83"/>
        <v>28659.1</v>
      </c>
      <c r="J72" s="102">
        <f t="shared" si="83"/>
        <v>45499.6</v>
      </c>
      <c r="K72" s="102">
        <f t="shared" si="83"/>
        <v>94972.7</v>
      </c>
      <c r="L72" s="102">
        <f t="shared" si="83"/>
        <v>20380.5</v>
      </c>
      <c r="M72" s="102">
        <f t="shared" si="83"/>
        <v>10500</v>
      </c>
      <c r="N72" s="102">
        <f t="shared" si="83"/>
        <v>10500</v>
      </c>
      <c r="O72" s="102">
        <f t="shared" si="83"/>
        <v>10500</v>
      </c>
      <c r="P72" s="102">
        <f t="shared" si="83"/>
        <v>10500</v>
      </c>
      <c r="Q72" s="102">
        <f t="shared" si="83"/>
        <v>10500</v>
      </c>
      <c r="R72" s="102">
        <f t="shared" si="83"/>
        <v>10500</v>
      </c>
      <c r="T72" s="297">
        <f t="shared" si="63"/>
        <v>87574.099999999977</v>
      </c>
      <c r="U72" s="297">
        <f t="shared" si="64"/>
        <v>48574.100000000006</v>
      </c>
      <c r="V72" s="297">
        <f t="shared" si="65"/>
        <v>19500</v>
      </c>
      <c r="W72" s="297">
        <f t="shared" si="66"/>
        <v>19500</v>
      </c>
      <c r="X72" s="297">
        <f t="shared" si="67"/>
        <v>0</v>
      </c>
      <c r="Y72" s="297">
        <f t="shared" si="68"/>
        <v>0</v>
      </c>
      <c r="Z72" s="297">
        <f t="shared" si="69"/>
        <v>0</v>
      </c>
      <c r="AA72" s="297">
        <f t="shared" si="70"/>
        <v>0</v>
      </c>
      <c r="AC72" s="155">
        <v>64</v>
      </c>
      <c r="AD72" s="280"/>
      <c r="AE72" s="284" t="s">
        <v>53</v>
      </c>
      <c r="AF72" s="280" t="s">
        <v>7</v>
      </c>
      <c r="AG72" s="104" t="s">
        <v>3</v>
      </c>
      <c r="AH72" s="102">
        <f>SUM(AH73:AH76)</f>
        <v>365742.1</v>
      </c>
      <c r="AI72" s="102">
        <f t="shared" ref="AI72:AT72" si="84">SUM(AI73:AI76)</f>
        <v>9996.6</v>
      </c>
      <c r="AJ72" s="102">
        <f t="shared" si="84"/>
        <v>15659.5</v>
      </c>
      <c r="AK72" s="102">
        <f t="shared" si="84"/>
        <v>28659.1</v>
      </c>
      <c r="AL72" s="102">
        <f t="shared" si="84"/>
        <v>45499.6</v>
      </c>
      <c r="AM72" s="102">
        <f t="shared" si="84"/>
        <v>94972.7</v>
      </c>
      <c r="AN72" s="117">
        <f t="shared" si="84"/>
        <v>68954.600000000006</v>
      </c>
      <c r="AO72" s="117">
        <f t="shared" si="84"/>
        <v>30000</v>
      </c>
      <c r="AP72" s="117">
        <f t="shared" si="84"/>
        <v>30000</v>
      </c>
      <c r="AQ72" s="141">
        <f t="shared" si="84"/>
        <v>10500</v>
      </c>
      <c r="AR72" s="141">
        <f t="shared" si="84"/>
        <v>10500</v>
      </c>
      <c r="AS72" s="141">
        <f t="shared" si="84"/>
        <v>10500</v>
      </c>
      <c r="AT72" s="141">
        <f t="shared" si="84"/>
        <v>10500</v>
      </c>
    </row>
    <row r="73" spans="1:46" ht="27" customHeight="1" x14ac:dyDescent="0.25">
      <c r="A73" s="104">
        <v>65</v>
      </c>
      <c r="B73" s="280"/>
      <c r="C73" s="285"/>
      <c r="D73" s="280"/>
      <c r="E73" s="155" t="s">
        <v>4</v>
      </c>
      <c r="F73" s="102">
        <f>SUM(G73:R73)</f>
        <v>0</v>
      </c>
      <c r="G73" s="102">
        <f>G68+G58</f>
        <v>0</v>
      </c>
      <c r="H73" s="102">
        <f>H68+H58</f>
        <v>0</v>
      </c>
      <c r="I73" s="102">
        <f t="shared" ref="I73:R73" si="85">I68+I58</f>
        <v>0</v>
      </c>
      <c r="J73" s="102">
        <f t="shared" si="85"/>
        <v>0</v>
      </c>
      <c r="K73" s="102">
        <f t="shared" si="85"/>
        <v>0</v>
      </c>
      <c r="L73" s="102">
        <f t="shared" si="85"/>
        <v>0</v>
      </c>
      <c r="M73" s="102">
        <f t="shared" si="85"/>
        <v>0</v>
      </c>
      <c r="N73" s="102">
        <f t="shared" si="85"/>
        <v>0</v>
      </c>
      <c r="O73" s="102">
        <f t="shared" si="85"/>
        <v>0</v>
      </c>
      <c r="P73" s="102">
        <f t="shared" si="85"/>
        <v>0</v>
      </c>
      <c r="Q73" s="102">
        <f t="shared" si="85"/>
        <v>0</v>
      </c>
      <c r="R73" s="102">
        <f t="shared" si="85"/>
        <v>0</v>
      </c>
      <c r="T73" s="297">
        <f t="shared" si="63"/>
        <v>0</v>
      </c>
      <c r="U73" s="297">
        <f t="shared" si="64"/>
        <v>0</v>
      </c>
      <c r="V73" s="297">
        <f t="shared" si="65"/>
        <v>0</v>
      </c>
      <c r="W73" s="297">
        <f t="shared" si="66"/>
        <v>0</v>
      </c>
      <c r="X73" s="297">
        <f t="shared" si="67"/>
        <v>0</v>
      </c>
      <c r="Y73" s="297">
        <f t="shared" si="68"/>
        <v>0</v>
      </c>
      <c r="Z73" s="297">
        <f t="shared" si="69"/>
        <v>0</v>
      </c>
      <c r="AA73" s="297">
        <f t="shared" si="70"/>
        <v>0</v>
      </c>
      <c r="AC73" s="155">
        <v>65</v>
      </c>
      <c r="AD73" s="280"/>
      <c r="AE73" s="285"/>
      <c r="AF73" s="280"/>
      <c r="AG73" s="104" t="s">
        <v>4</v>
      </c>
      <c r="AH73" s="102">
        <f>SUM(AI73:AT73)</f>
        <v>0</v>
      </c>
      <c r="AI73" s="102">
        <f>AI68+AI58</f>
        <v>0</v>
      </c>
      <c r="AJ73" s="102">
        <f>AJ68+AJ58</f>
        <v>0</v>
      </c>
      <c r="AK73" s="102">
        <f t="shared" ref="AK73:AT73" si="86">AK68+AK58</f>
        <v>0</v>
      </c>
      <c r="AL73" s="102">
        <f t="shared" si="86"/>
        <v>0</v>
      </c>
      <c r="AM73" s="102">
        <f t="shared" si="86"/>
        <v>0</v>
      </c>
      <c r="AN73" s="117">
        <f t="shared" si="86"/>
        <v>0</v>
      </c>
      <c r="AO73" s="117">
        <f t="shared" si="86"/>
        <v>0</v>
      </c>
      <c r="AP73" s="117">
        <f t="shared" si="86"/>
        <v>0</v>
      </c>
      <c r="AQ73" s="141">
        <f t="shared" si="86"/>
        <v>0</v>
      </c>
      <c r="AR73" s="141">
        <f t="shared" si="86"/>
        <v>0</v>
      </c>
      <c r="AS73" s="141">
        <f t="shared" si="86"/>
        <v>0</v>
      </c>
      <c r="AT73" s="141">
        <f t="shared" si="86"/>
        <v>0</v>
      </c>
    </row>
    <row r="74" spans="1:46" ht="39" customHeight="1" x14ac:dyDescent="0.25">
      <c r="A74" s="104">
        <v>66</v>
      </c>
      <c r="B74" s="280"/>
      <c r="C74" s="285"/>
      <c r="D74" s="280"/>
      <c r="E74" s="155" t="s">
        <v>5</v>
      </c>
      <c r="F74" s="102">
        <f>SUM(G74:R74)</f>
        <v>36226</v>
      </c>
      <c r="G74" s="102">
        <f>G69+G64+G59</f>
        <v>500</v>
      </c>
      <c r="H74" s="102">
        <f t="shared" ref="H74:R75" si="87">H69+H64+H59</f>
        <v>0</v>
      </c>
      <c r="I74" s="102">
        <f t="shared" si="87"/>
        <v>10000</v>
      </c>
      <c r="J74" s="102">
        <f t="shared" si="87"/>
        <v>17164.899999999998</v>
      </c>
      <c r="K74" s="102">
        <f t="shared" si="87"/>
        <v>8561.1</v>
      </c>
      <c r="L74" s="102">
        <f t="shared" si="87"/>
        <v>0</v>
      </c>
      <c r="M74" s="102">
        <f t="shared" si="87"/>
        <v>0</v>
      </c>
      <c r="N74" s="102">
        <f t="shared" si="87"/>
        <v>0</v>
      </c>
      <c r="O74" s="102">
        <f t="shared" si="87"/>
        <v>0</v>
      </c>
      <c r="P74" s="102">
        <f t="shared" si="87"/>
        <v>0</v>
      </c>
      <c r="Q74" s="102">
        <f t="shared" si="87"/>
        <v>0</v>
      </c>
      <c r="R74" s="102">
        <f t="shared" si="87"/>
        <v>0</v>
      </c>
      <c r="T74" s="297">
        <f t="shared" si="63"/>
        <v>0</v>
      </c>
      <c r="U74" s="297">
        <f t="shared" si="64"/>
        <v>0</v>
      </c>
      <c r="V74" s="297">
        <f t="shared" si="65"/>
        <v>0</v>
      </c>
      <c r="W74" s="297">
        <f t="shared" si="66"/>
        <v>0</v>
      </c>
      <c r="X74" s="297">
        <f t="shared" si="67"/>
        <v>0</v>
      </c>
      <c r="Y74" s="297">
        <f t="shared" si="68"/>
        <v>0</v>
      </c>
      <c r="Z74" s="297">
        <f t="shared" si="69"/>
        <v>0</v>
      </c>
      <c r="AA74" s="297">
        <f t="shared" si="70"/>
        <v>0</v>
      </c>
      <c r="AC74" s="155">
        <v>66</v>
      </c>
      <c r="AD74" s="280"/>
      <c r="AE74" s="285"/>
      <c r="AF74" s="280"/>
      <c r="AG74" s="104" t="s">
        <v>5</v>
      </c>
      <c r="AH74" s="102">
        <f>SUM(AI74:AT74)</f>
        <v>36226</v>
      </c>
      <c r="AI74" s="102">
        <f>AI69+AI64+AI59</f>
        <v>500</v>
      </c>
      <c r="AJ74" s="102">
        <f t="shared" ref="AJ74:AT75" si="88">AJ69+AJ64+AJ59</f>
        <v>0</v>
      </c>
      <c r="AK74" s="102">
        <f t="shared" si="88"/>
        <v>10000</v>
      </c>
      <c r="AL74" s="102">
        <f t="shared" si="88"/>
        <v>17164.899999999998</v>
      </c>
      <c r="AM74" s="102">
        <f t="shared" si="88"/>
        <v>8561.1</v>
      </c>
      <c r="AN74" s="117">
        <f t="shared" si="88"/>
        <v>0</v>
      </c>
      <c r="AO74" s="117">
        <f t="shared" si="88"/>
        <v>0</v>
      </c>
      <c r="AP74" s="117">
        <f t="shared" si="88"/>
        <v>0</v>
      </c>
      <c r="AQ74" s="141">
        <f t="shared" si="88"/>
        <v>0</v>
      </c>
      <c r="AR74" s="141">
        <f t="shared" si="88"/>
        <v>0</v>
      </c>
      <c r="AS74" s="141">
        <f t="shared" si="88"/>
        <v>0</v>
      </c>
      <c r="AT74" s="141">
        <f t="shared" si="88"/>
        <v>0</v>
      </c>
    </row>
    <row r="75" spans="1:46" ht="20.25" customHeight="1" x14ac:dyDescent="0.25">
      <c r="A75" s="104">
        <v>67</v>
      </c>
      <c r="B75" s="280"/>
      <c r="C75" s="285"/>
      <c r="D75" s="280"/>
      <c r="E75" s="155" t="s">
        <v>6</v>
      </c>
      <c r="F75" s="102">
        <f>SUM(G75:R75)</f>
        <v>241942</v>
      </c>
      <c r="G75" s="102">
        <f>G70+G65+G60</f>
        <v>9496.6</v>
      </c>
      <c r="H75" s="102">
        <f>H70+H65+H60</f>
        <v>15659.5</v>
      </c>
      <c r="I75" s="102">
        <f t="shared" si="87"/>
        <v>18659.099999999999</v>
      </c>
      <c r="J75" s="102">
        <f t="shared" si="87"/>
        <v>28334.7</v>
      </c>
      <c r="K75" s="102">
        <f t="shared" si="87"/>
        <v>86411.599999999991</v>
      </c>
      <c r="L75" s="102">
        <f t="shared" si="87"/>
        <v>20380.5</v>
      </c>
      <c r="M75" s="102">
        <f t="shared" si="87"/>
        <v>10500</v>
      </c>
      <c r="N75" s="102">
        <f t="shared" si="87"/>
        <v>10500</v>
      </c>
      <c r="O75" s="102">
        <f t="shared" si="87"/>
        <v>10500</v>
      </c>
      <c r="P75" s="102">
        <f t="shared" si="87"/>
        <v>10500</v>
      </c>
      <c r="Q75" s="102">
        <f t="shared" si="87"/>
        <v>10500</v>
      </c>
      <c r="R75" s="102">
        <f t="shared" si="87"/>
        <v>10500</v>
      </c>
      <c r="T75" s="297">
        <f t="shared" si="63"/>
        <v>87574.099999999977</v>
      </c>
      <c r="U75" s="297">
        <f t="shared" si="64"/>
        <v>48574.100000000006</v>
      </c>
      <c r="V75" s="297">
        <f t="shared" si="65"/>
        <v>19500</v>
      </c>
      <c r="W75" s="297">
        <f t="shared" si="66"/>
        <v>19500</v>
      </c>
      <c r="X75" s="297">
        <f t="shared" si="67"/>
        <v>0</v>
      </c>
      <c r="Y75" s="297">
        <f t="shared" si="68"/>
        <v>0</v>
      </c>
      <c r="Z75" s="297">
        <f t="shared" si="69"/>
        <v>0</v>
      </c>
      <c r="AA75" s="297">
        <f t="shared" si="70"/>
        <v>0</v>
      </c>
      <c r="AC75" s="155">
        <v>67</v>
      </c>
      <c r="AD75" s="280"/>
      <c r="AE75" s="285"/>
      <c r="AF75" s="280"/>
      <c r="AG75" s="104" t="s">
        <v>6</v>
      </c>
      <c r="AH75" s="102">
        <f>SUM(AI75:AT75)</f>
        <v>329516.09999999998</v>
      </c>
      <c r="AI75" s="102">
        <f>AI70+AI65+AI60</f>
        <v>9496.6</v>
      </c>
      <c r="AJ75" s="102">
        <f>AJ70+AJ65+AJ60</f>
        <v>15659.5</v>
      </c>
      <c r="AK75" s="102">
        <f t="shared" si="88"/>
        <v>18659.099999999999</v>
      </c>
      <c r="AL75" s="102">
        <f t="shared" si="88"/>
        <v>28334.7</v>
      </c>
      <c r="AM75" s="102">
        <f t="shared" si="88"/>
        <v>86411.599999999991</v>
      </c>
      <c r="AN75" s="117">
        <f t="shared" si="88"/>
        <v>68954.600000000006</v>
      </c>
      <c r="AO75" s="117">
        <f t="shared" si="88"/>
        <v>30000</v>
      </c>
      <c r="AP75" s="117">
        <f t="shared" si="88"/>
        <v>30000</v>
      </c>
      <c r="AQ75" s="141">
        <f t="shared" si="88"/>
        <v>10500</v>
      </c>
      <c r="AR75" s="141">
        <f t="shared" si="88"/>
        <v>10500</v>
      </c>
      <c r="AS75" s="141">
        <f t="shared" si="88"/>
        <v>10500</v>
      </c>
      <c r="AT75" s="141">
        <f t="shared" si="88"/>
        <v>10500</v>
      </c>
    </row>
    <row r="76" spans="1:46" ht="26.25" customHeight="1" x14ac:dyDescent="0.25">
      <c r="A76" s="104">
        <v>68</v>
      </c>
      <c r="B76" s="280"/>
      <c r="C76" s="286"/>
      <c r="D76" s="280"/>
      <c r="E76" s="156" t="s">
        <v>55</v>
      </c>
      <c r="F76" s="102">
        <f>SUM(G76:R76)</f>
        <v>0</v>
      </c>
      <c r="G76" s="102">
        <f>G71+G61</f>
        <v>0</v>
      </c>
      <c r="H76" s="102">
        <f>H71+H61</f>
        <v>0</v>
      </c>
      <c r="I76" s="102">
        <f t="shared" ref="I76:R76" si="89">I71+I61</f>
        <v>0</v>
      </c>
      <c r="J76" s="102">
        <f t="shared" si="89"/>
        <v>0</v>
      </c>
      <c r="K76" s="102">
        <f t="shared" si="89"/>
        <v>0</v>
      </c>
      <c r="L76" s="102">
        <f t="shared" si="89"/>
        <v>0</v>
      </c>
      <c r="M76" s="102">
        <f t="shared" si="89"/>
        <v>0</v>
      </c>
      <c r="N76" s="102">
        <f t="shared" si="89"/>
        <v>0</v>
      </c>
      <c r="O76" s="102">
        <f t="shared" si="89"/>
        <v>0</v>
      </c>
      <c r="P76" s="102">
        <f t="shared" si="89"/>
        <v>0</v>
      </c>
      <c r="Q76" s="102">
        <f t="shared" si="89"/>
        <v>0</v>
      </c>
      <c r="R76" s="102">
        <f t="shared" si="89"/>
        <v>0</v>
      </c>
      <c r="T76" s="297">
        <f t="shared" si="63"/>
        <v>0</v>
      </c>
      <c r="U76" s="297">
        <f t="shared" si="64"/>
        <v>0</v>
      </c>
      <c r="V76" s="297">
        <f t="shared" si="65"/>
        <v>0</v>
      </c>
      <c r="W76" s="297">
        <f t="shared" si="66"/>
        <v>0</v>
      </c>
      <c r="X76" s="297">
        <f t="shared" si="67"/>
        <v>0</v>
      </c>
      <c r="Y76" s="297">
        <f t="shared" si="68"/>
        <v>0</v>
      </c>
      <c r="Z76" s="297">
        <f t="shared" si="69"/>
        <v>0</v>
      </c>
      <c r="AA76" s="297">
        <f t="shared" si="70"/>
        <v>0</v>
      </c>
      <c r="AC76" s="155">
        <v>68</v>
      </c>
      <c r="AD76" s="280"/>
      <c r="AE76" s="286"/>
      <c r="AF76" s="280"/>
      <c r="AG76" s="102" t="s">
        <v>55</v>
      </c>
      <c r="AH76" s="102">
        <f>SUM(AI76:AT76)</f>
        <v>0</v>
      </c>
      <c r="AI76" s="102">
        <f>AI71+AI61</f>
        <v>0</v>
      </c>
      <c r="AJ76" s="102">
        <f>AJ71+AJ61</f>
        <v>0</v>
      </c>
      <c r="AK76" s="102">
        <f t="shared" ref="AK76:AT76" si="90">AK71+AK61</f>
        <v>0</v>
      </c>
      <c r="AL76" s="102">
        <f t="shared" si="90"/>
        <v>0</v>
      </c>
      <c r="AM76" s="102">
        <f t="shared" si="90"/>
        <v>0</v>
      </c>
      <c r="AN76" s="117">
        <f t="shared" si="90"/>
        <v>0</v>
      </c>
      <c r="AO76" s="117">
        <f t="shared" si="90"/>
        <v>0</v>
      </c>
      <c r="AP76" s="117">
        <f t="shared" si="90"/>
        <v>0</v>
      </c>
      <c r="AQ76" s="141">
        <f t="shared" si="90"/>
        <v>0</v>
      </c>
      <c r="AR76" s="141">
        <f t="shared" si="90"/>
        <v>0</v>
      </c>
      <c r="AS76" s="141">
        <f t="shared" si="90"/>
        <v>0</v>
      </c>
      <c r="AT76" s="141">
        <f t="shared" si="90"/>
        <v>0</v>
      </c>
    </row>
    <row r="77" spans="1:46" x14ac:dyDescent="0.25">
      <c r="A77" s="104">
        <v>69</v>
      </c>
      <c r="B77" s="276" t="s">
        <v>38</v>
      </c>
      <c r="C77" s="268" t="s">
        <v>58</v>
      </c>
      <c r="D77" s="271" t="s">
        <v>11</v>
      </c>
      <c r="E77" s="157" t="s">
        <v>3</v>
      </c>
      <c r="F77" s="103">
        <f>SUM(F78:F81)</f>
        <v>42325.700000000004</v>
      </c>
      <c r="G77" s="103">
        <f t="shared" ref="G77:R77" si="91">SUM(G78:G81)</f>
        <v>2163.8000000000002</v>
      </c>
      <c r="H77" s="103">
        <f t="shared" si="91"/>
        <v>2682.2999999999997</v>
      </c>
      <c r="I77" s="103">
        <f t="shared" si="91"/>
        <v>16911.599999999999</v>
      </c>
      <c r="J77" s="103">
        <f t="shared" si="91"/>
        <v>2066.6</v>
      </c>
      <c r="K77" s="103">
        <f t="shared" si="91"/>
        <v>3512.1</v>
      </c>
      <c r="L77" s="103">
        <f t="shared" si="91"/>
        <v>2585.6</v>
      </c>
      <c r="M77" s="103">
        <f t="shared" si="91"/>
        <v>2403.6999999999998</v>
      </c>
      <c r="N77" s="103">
        <f t="shared" si="91"/>
        <v>2000</v>
      </c>
      <c r="O77" s="103">
        <f t="shared" si="91"/>
        <v>2000</v>
      </c>
      <c r="P77" s="103">
        <f t="shared" si="91"/>
        <v>2000</v>
      </c>
      <c r="Q77" s="103">
        <f t="shared" si="91"/>
        <v>2000</v>
      </c>
      <c r="R77" s="103">
        <f t="shared" si="91"/>
        <v>2000</v>
      </c>
      <c r="T77" s="297">
        <f t="shared" si="63"/>
        <v>2254.0999999999913</v>
      </c>
      <c r="U77" s="297">
        <f t="shared" si="64"/>
        <v>2154.9999999999995</v>
      </c>
      <c r="V77" s="297">
        <f t="shared" si="65"/>
        <v>-124.39999999999964</v>
      </c>
      <c r="W77" s="297">
        <f t="shared" si="66"/>
        <v>223.5</v>
      </c>
      <c r="X77" s="297">
        <f t="shared" si="67"/>
        <v>0</v>
      </c>
      <c r="Y77" s="297">
        <f t="shared" si="68"/>
        <v>0</v>
      </c>
      <c r="Z77" s="297">
        <f t="shared" si="69"/>
        <v>0</v>
      </c>
      <c r="AA77" s="297">
        <f t="shared" si="70"/>
        <v>0</v>
      </c>
      <c r="AC77" s="155">
        <v>69</v>
      </c>
      <c r="AD77" s="276" t="s">
        <v>38</v>
      </c>
      <c r="AE77" s="268" t="s">
        <v>58</v>
      </c>
      <c r="AF77" s="271" t="s">
        <v>11</v>
      </c>
      <c r="AG77" s="103" t="s">
        <v>3</v>
      </c>
      <c r="AH77" s="103">
        <f>SUM(AH78:AH81)</f>
        <v>44579.799999999996</v>
      </c>
      <c r="AI77" s="103">
        <f t="shared" ref="AI77:AT77" si="92">SUM(AI78:AI81)</f>
        <v>2163.8000000000002</v>
      </c>
      <c r="AJ77" s="103">
        <f t="shared" si="92"/>
        <v>2682.2999999999997</v>
      </c>
      <c r="AK77" s="103">
        <f t="shared" si="92"/>
        <v>16911.599999999999</v>
      </c>
      <c r="AL77" s="103">
        <f t="shared" si="92"/>
        <v>2066.6</v>
      </c>
      <c r="AM77" s="103">
        <f t="shared" si="92"/>
        <v>3512.1</v>
      </c>
      <c r="AN77" s="147">
        <f t="shared" si="92"/>
        <v>4740.5999999999995</v>
      </c>
      <c r="AO77" s="147">
        <f t="shared" si="92"/>
        <v>2279.3000000000002</v>
      </c>
      <c r="AP77" s="147">
        <f t="shared" si="92"/>
        <v>2223.5</v>
      </c>
      <c r="AQ77" s="140">
        <f t="shared" si="92"/>
        <v>2000</v>
      </c>
      <c r="AR77" s="140">
        <f t="shared" si="92"/>
        <v>2000</v>
      </c>
      <c r="AS77" s="140">
        <f t="shared" si="92"/>
        <v>2000</v>
      </c>
      <c r="AT77" s="140">
        <f t="shared" si="92"/>
        <v>2000</v>
      </c>
    </row>
    <row r="78" spans="1:46" ht="28.5" customHeight="1" x14ac:dyDescent="0.25">
      <c r="A78" s="104">
        <v>70</v>
      </c>
      <c r="B78" s="276"/>
      <c r="C78" s="269"/>
      <c r="D78" s="278"/>
      <c r="E78" s="156" t="s">
        <v>4</v>
      </c>
      <c r="F78" s="102">
        <f>SUM(G78:R78)</f>
        <v>0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0</v>
      </c>
      <c r="N78" s="102">
        <v>0</v>
      </c>
      <c r="O78" s="102">
        <v>0</v>
      </c>
      <c r="P78" s="102">
        <v>0</v>
      </c>
      <c r="Q78" s="102">
        <v>0</v>
      </c>
      <c r="R78" s="102">
        <v>0</v>
      </c>
      <c r="T78" s="297">
        <f t="shared" si="63"/>
        <v>0</v>
      </c>
      <c r="U78" s="297">
        <f t="shared" si="64"/>
        <v>0</v>
      </c>
      <c r="V78" s="297">
        <f t="shared" si="65"/>
        <v>0</v>
      </c>
      <c r="W78" s="297">
        <f t="shared" si="66"/>
        <v>0</v>
      </c>
      <c r="X78" s="297">
        <f t="shared" si="67"/>
        <v>0</v>
      </c>
      <c r="Y78" s="297">
        <f t="shared" si="68"/>
        <v>0</v>
      </c>
      <c r="Z78" s="297">
        <f t="shared" si="69"/>
        <v>0</v>
      </c>
      <c r="AA78" s="297">
        <f t="shared" si="70"/>
        <v>0</v>
      </c>
      <c r="AC78" s="155">
        <v>70</v>
      </c>
      <c r="AD78" s="276"/>
      <c r="AE78" s="269"/>
      <c r="AF78" s="278"/>
      <c r="AG78" s="102" t="s">
        <v>4</v>
      </c>
      <c r="AH78" s="102">
        <f>SUM(AI78:AT78)</f>
        <v>0</v>
      </c>
      <c r="AI78" s="102">
        <v>0</v>
      </c>
      <c r="AJ78" s="102">
        <v>0</v>
      </c>
      <c r="AK78" s="102">
        <v>0</v>
      </c>
      <c r="AL78" s="102">
        <v>0</v>
      </c>
      <c r="AM78" s="102">
        <v>0</v>
      </c>
      <c r="AN78" s="117">
        <v>0</v>
      </c>
      <c r="AO78" s="117">
        <v>0</v>
      </c>
      <c r="AP78" s="117">
        <v>0</v>
      </c>
      <c r="AQ78" s="141">
        <v>0</v>
      </c>
      <c r="AR78" s="141">
        <v>0</v>
      </c>
      <c r="AS78" s="141">
        <v>0</v>
      </c>
      <c r="AT78" s="141">
        <v>0</v>
      </c>
    </row>
    <row r="79" spans="1:46" ht="36.75" customHeight="1" x14ac:dyDescent="0.25">
      <c r="A79" s="104">
        <v>71</v>
      </c>
      <c r="B79" s="276"/>
      <c r="C79" s="269"/>
      <c r="D79" s="278"/>
      <c r="E79" s="156" t="s">
        <v>5</v>
      </c>
      <c r="F79" s="102">
        <f>SUM(G79:R79)</f>
        <v>8092.9000000000005</v>
      </c>
      <c r="G79" s="102">
        <v>732.3</v>
      </c>
      <c r="H79" s="102">
        <v>2220.6999999999998</v>
      </c>
      <c r="I79" s="102">
        <v>2112.1999999999998</v>
      </c>
      <c r="J79" s="102">
        <v>1082.3</v>
      </c>
      <c r="K79" s="102">
        <v>956.1</v>
      </c>
      <c r="L79" s="102">
        <v>585.6</v>
      </c>
      <c r="M79" s="102">
        <v>403.7</v>
      </c>
      <c r="N79" s="102">
        <v>0</v>
      </c>
      <c r="O79" s="102">
        <v>0</v>
      </c>
      <c r="P79" s="102">
        <v>0</v>
      </c>
      <c r="Q79" s="102">
        <v>0</v>
      </c>
      <c r="R79" s="102">
        <v>0</v>
      </c>
      <c r="T79" s="297">
        <f t="shared" si="63"/>
        <v>-85.300000000000182</v>
      </c>
      <c r="U79" s="297">
        <f t="shared" si="64"/>
        <v>-184.40000000000003</v>
      </c>
      <c r="V79" s="297">
        <f t="shared" si="65"/>
        <v>-124.39999999999998</v>
      </c>
      <c r="W79" s="297">
        <f t="shared" si="66"/>
        <v>223.5</v>
      </c>
      <c r="X79" s="297">
        <f t="shared" si="67"/>
        <v>0</v>
      </c>
      <c r="Y79" s="297">
        <f t="shared" si="68"/>
        <v>0</v>
      </c>
      <c r="Z79" s="297">
        <f t="shared" si="69"/>
        <v>0</v>
      </c>
      <c r="AA79" s="297">
        <f t="shared" si="70"/>
        <v>0</v>
      </c>
      <c r="AC79" s="155">
        <v>71</v>
      </c>
      <c r="AD79" s="276"/>
      <c r="AE79" s="269"/>
      <c r="AF79" s="278"/>
      <c r="AG79" s="102" t="s">
        <v>5</v>
      </c>
      <c r="AH79" s="102">
        <f>SUM(AI79:AT79)</f>
        <v>8007.6</v>
      </c>
      <c r="AI79" s="102">
        <v>732.3</v>
      </c>
      <c r="AJ79" s="102">
        <v>2220.6999999999998</v>
      </c>
      <c r="AK79" s="102">
        <v>2112.1999999999998</v>
      </c>
      <c r="AL79" s="102">
        <v>1082.3</v>
      </c>
      <c r="AM79" s="102">
        <v>956.1</v>
      </c>
      <c r="AN79" s="117">
        <v>401.2</v>
      </c>
      <c r="AO79" s="117">
        <v>279.3</v>
      </c>
      <c r="AP79" s="117">
        <v>223.5</v>
      </c>
      <c r="AQ79" s="141">
        <v>0</v>
      </c>
      <c r="AR79" s="141">
        <v>0</v>
      </c>
      <c r="AS79" s="141">
        <v>0</v>
      </c>
      <c r="AT79" s="141">
        <v>0</v>
      </c>
    </row>
    <row r="80" spans="1:46" ht="19.5" customHeight="1" x14ac:dyDescent="0.25">
      <c r="A80" s="104">
        <v>72</v>
      </c>
      <c r="B80" s="276"/>
      <c r="C80" s="269"/>
      <c r="D80" s="278"/>
      <c r="E80" s="156" t="s">
        <v>6</v>
      </c>
      <c r="F80" s="102">
        <f>SUM(G80:R80)</f>
        <v>34232.800000000003</v>
      </c>
      <c r="G80" s="102">
        <v>1431.5</v>
      </c>
      <c r="H80" s="102">
        <f>289.1+172.5</f>
        <v>461.6</v>
      </c>
      <c r="I80" s="102">
        <v>14799.4</v>
      </c>
      <c r="J80" s="102">
        <v>984.3</v>
      </c>
      <c r="K80" s="102">
        <v>2556</v>
      </c>
      <c r="L80" s="102">
        <v>2000</v>
      </c>
      <c r="M80" s="102">
        <v>2000</v>
      </c>
      <c r="N80" s="102">
        <v>2000</v>
      </c>
      <c r="O80" s="102">
        <v>2000</v>
      </c>
      <c r="P80" s="102">
        <v>2000</v>
      </c>
      <c r="Q80" s="102">
        <v>2000</v>
      </c>
      <c r="R80" s="102">
        <v>2000</v>
      </c>
      <c r="T80" s="297">
        <f t="shared" si="63"/>
        <v>2339.3999999999942</v>
      </c>
      <c r="U80" s="297">
        <f t="shared" si="64"/>
        <v>2339.3999999999996</v>
      </c>
      <c r="V80" s="297">
        <f t="shared" si="65"/>
        <v>0</v>
      </c>
      <c r="W80" s="297">
        <f t="shared" si="66"/>
        <v>0</v>
      </c>
      <c r="X80" s="297">
        <f t="shared" si="67"/>
        <v>0</v>
      </c>
      <c r="Y80" s="297">
        <f t="shared" si="68"/>
        <v>0</v>
      </c>
      <c r="Z80" s="297">
        <f t="shared" si="69"/>
        <v>0</v>
      </c>
      <c r="AA80" s="297">
        <f t="shared" si="70"/>
        <v>0</v>
      </c>
      <c r="AC80" s="155">
        <v>72</v>
      </c>
      <c r="AD80" s="276"/>
      <c r="AE80" s="269"/>
      <c r="AF80" s="278"/>
      <c r="AG80" s="102" t="s">
        <v>6</v>
      </c>
      <c r="AH80" s="102">
        <f>SUM(AI80:AT80)</f>
        <v>36572.199999999997</v>
      </c>
      <c r="AI80" s="102">
        <v>1431.5</v>
      </c>
      <c r="AJ80" s="102">
        <f>289.1+172.5</f>
        <v>461.6</v>
      </c>
      <c r="AK80" s="102">
        <v>14799.4</v>
      </c>
      <c r="AL80" s="102">
        <v>984.3</v>
      </c>
      <c r="AM80" s="102">
        <v>2556</v>
      </c>
      <c r="AN80" s="117">
        <v>4339.3999999999996</v>
      </c>
      <c r="AO80" s="117">
        <v>2000</v>
      </c>
      <c r="AP80" s="117">
        <v>2000</v>
      </c>
      <c r="AQ80" s="141">
        <v>2000</v>
      </c>
      <c r="AR80" s="141">
        <v>2000</v>
      </c>
      <c r="AS80" s="141">
        <v>2000</v>
      </c>
      <c r="AT80" s="141">
        <v>2000</v>
      </c>
    </row>
    <row r="81" spans="1:46" ht="27.75" customHeight="1" x14ac:dyDescent="0.25">
      <c r="A81" s="104">
        <v>73</v>
      </c>
      <c r="B81" s="276"/>
      <c r="C81" s="269"/>
      <c r="D81" s="278"/>
      <c r="E81" s="156" t="s">
        <v>55</v>
      </c>
      <c r="F81" s="102">
        <f>SUM(G81:R81)</f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T81" s="297">
        <f t="shared" si="63"/>
        <v>0</v>
      </c>
      <c r="U81" s="297">
        <f t="shared" si="64"/>
        <v>0</v>
      </c>
      <c r="V81" s="297">
        <f t="shared" si="65"/>
        <v>0</v>
      </c>
      <c r="W81" s="297">
        <f t="shared" si="66"/>
        <v>0</v>
      </c>
      <c r="X81" s="297">
        <f t="shared" si="67"/>
        <v>0</v>
      </c>
      <c r="Y81" s="297">
        <f t="shared" si="68"/>
        <v>0</v>
      </c>
      <c r="Z81" s="297">
        <f t="shared" si="69"/>
        <v>0</v>
      </c>
      <c r="AA81" s="297">
        <f t="shared" si="70"/>
        <v>0</v>
      </c>
      <c r="AC81" s="155">
        <v>73</v>
      </c>
      <c r="AD81" s="276"/>
      <c r="AE81" s="269"/>
      <c r="AF81" s="278"/>
      <c r="AG81" s="102" t="s">
        <v>55</v>
      </c>
      <c r="AH81" s="102">
        <f>SUM(AI81:AT81)</f>
        <v>0</v>
      </c>
      <c r="AI81" s="102">
        <v>0</v>
      </c>
      <c r="AJ81" s="102">
        <v>0</v>
      </c>
      <c r="AK81" s="102">
        <v>0</v>
      </c>
      <c r="AL81" s="102">
        <v>0</v>
      </c>
      <c r="AM81" s="102">
        <v>0</v>
      </c>
      <c r="AN81" s="117">
        <v>0</v>
      </c>
      <c r="AO81" s="117">
        <v>0</v>
      </c>
      <c r="AP81" s="117">
        <v>0</v>
      </c>
      <c r="AQ81" s="141">
        <v>0</v>
      </c>
      <c r="AR81" s="141">
        <v>0</v>
      </c>
      <c r="AS81" s="141">
        <v>0</v>
      </c>
      <c r="AT81" s="141">
        <v>0</v>
      </c>
    </row>
    <row r="82" spans="1:46" x14ac:dyDescent="0.25">
      <c r="A82" s="104">
        <v>74</v>
      </c>
      <c r="B82" s="276"/>
      <c r="C82" s="269"/>
      <c r="D82" s="278" t="s">
        <v>56</v>
      </c>
      <c r="E82" s="156" t="s">
        <v>3</v>
      </c>
      <c r="F82" s="102">
        <f>SUM(F83:F86)</f>
        <v>467.29999999999995</v>
      </c>
      <c r="G82" s="102">
        <f t="shared" ref="G82:R82" si="93">SUM(G83:G86)</f>
        <v>63.1</v>
      </c>
      <c r="H82" s="102">
        <f t="shared" si="93"/>
        <v>63.2</v>
      </c>
      <c r="I82" s="102">
        <f t="shared" si="93"/>
        <v>63.4</v>
      </c>
      <c r="J82" s="102">
        <f t="shared" si="93"/>
        <v>64</v>
      </c>
      <c r="K82" s="102">
        <f>SUM(K83:K86)</f>
        <v>74.699999999999989</v>
      </c>
      <c r="L82" s="102">
        <f t="shared" si="93"/>
        <v>69</v>
      </c>
      <c r="M82" s="102">
        <f t="shared" si="93"/>
        <v>69.900000000000006</v>
      </c>
      <c r="N82" s="102">
        <f t="shared" si="93"/>
        <v>0</v>
      </c>
      <c r="O82" s="102">
        <f t="shared" si="93"/>
        <v>0</v>
      </c>
      <c r="P82" s="102">
        <f t="shared" si="93"/>
        <v>0</v>
      </c>
      <c r="Q82" s="102">
        <f t="shared" si="93"/>
        <v>0</v>
      </c>
      <c r="R82" s="102">
        <f t="shared" si="93"/>
        <v>0</v>
      </c>
      <c r="T82" s="297">
        <f t="shared" si="63"/>
        <v>53.300000000000068</v>
      </c>
      <c r="U82" s="297">
        <f t="shared" si="64"/>
        <v>-5</v>
      </c>
      <c r="V82" s="297">
        <f t="shared" si="65"/>
        <v>-5.8000000000000114</v>
      </c>
      <c r="W82" s="297">
        <f t="shared" si="66"/>
        <v>64.099999999999994</v>
      </c>
      <c r="X82" s="297">
        <f t="shared" si="67"/>
        <v>0</v>
      </c>
      <c r="Y82" s="297">
        <f t="shared" si="68"/>
        <v>0</v>
      </c>
      <c r="Z82" s="297">
        <f t="shared" si="69"/>
        <v>0</v>
      </c>
      <c r="AA82" s="297">
        <f t="shared" si="70"/>
        <v>0</v>
      </c>
      <c r="AC82" s="155">
        <v>74</v>
      </c>
      <c r="AD82" s="276"/>
      <c r="AE82" s="269"/>
      <c r="AF82" s="278" t="s">
        <v>56</v>
      </c>
      <c r="AG82" s="102" t="s">
        <v>3</v>
      </c>
      <c r="AH82" s="102">
        <f>SUM(AH83:AH86)</f>
        <v>520.6</v>
      </c>
      <c r="AI82" s="102">
        <f t="shared" ref="AI82:AT82" si="94">SUM(AI83:AI86)</f>
        <v>63.1</v>
      </c>
      <c r="AJ82" s="102">
        <f t="shared" si="94"/>
        <v>63.2</v>
      </c>
      <c r="AK82" s="102">
        <f t="shared" si="94"/>
        <v>63.4</v>
      </c>
      <c r="AL82" s="102">
        <f t="shared" si="94"/>
        <v>64</v>
      </c>
      <c r="AM82" s="102">
        <f>SUM(AM83:AM86)</f>
        <v>74.699999999999989</v>
      </c>
      <c r="AN82" s="117">
        <f t="shared" si="94"/>
        <v>64</v>
      </c>
      <c r="AO82" s="117">
        <f t="shared" si="94"/>
        <v>64.099999999999994</v>
      </c>
      <c r="AP82" s="117">
        <f t="shared" si="94"/>
        <v>64.099999999999994</v>
      </c>
      <c r="AQ82" s="141">
        <f t="shared" si="94"/>
        <v>0</v>
      </c>
      <c r="AR82" s="141">
        <f t="shared" si="94"/>
        <v>0</v>
      </c>
      <c r="AS82" s="141">
        <f t="shared" si="94"/>
        <v>0</v>
      </c>
      <c r="AT82" s="141">
        <f t="shared" si="94"/>
        <v>0</v>
      </c>
    </row>
    <row r="83" spans="1:46" ht="24" customHeight="1" x14ac:dyDescent="0.25">
      <c r="A83" s="104">
        <v>75</v>
      </c>
      <c r="B83" s="276"/>
      <c r="C83" s="269"/>
      <c r="D83" s="278"/>
      <c r="E83" s="156" t="s">
        <v>4</v>
      </c>
      <c r="F83" s="102">
        <f>SUM(G83:R83)</f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/>
      <c r="O83" s="102"/>
      <c r="P83" s="102"/>
      <c r="Q83" s="102"/>
      <c r="R83" s="102">
        <v>0</v>
      </c>
      <c r="T83" s="297">
        <f t="shared" si="63"/>
        <v>0</v>
      </c>
      <c r="U83" s="297">
        <f t="shared" si="64"/>
        <v>0</v>
      </c>
      <c r="V83" s="297">
        <f t="shared" si="65"/>
        <v>0</v>
      </c>
      <c r="W83" s="297">
        <f t="shared" si="66"/>
        <v>0</v>
      </c>
      <c r="X83" s="297">
        <f t="shared" si="67"/>
        <v>0</v>
      </c>
      <c r="Y83" s="297">
        <f t="shared" si="68"/>
        <v>0</v>
      </c>
      <c r="Z83" s="297">
        <f t="shared" si="69"/>
        <v>0</v>
      </c>
      <c r="AA83" s="297">
        <f t="shared" si="70"/>
        <v>0</v>
      </c>
      <c r="AC83" s="155">
        <v>75</v>
      </c>
      <c r="AD83" s="276"/>
      <c r="AE83" s="269"/>
      <c r="AF83" s="278"/>
      <c r="AG83" s="102" t="s">
        <v>4</v>
      </c>
      <c r="AH83" s="102">
        <f>SUM(AI83:AT83)</f>
        <v>0</v>
      </c>
      <c r="AI83" s="102">
        <v>0</v>
      </c>
      <c r="AJ83" s="102">
        <v>0</v>
      </c>
      <c r="AK83" s="102">
        <v>0</v>
      </c>
      <c r="AL83" s="102">
        <v>0</v>
      </c>
      <c r="AM83" s="102">
        <v>0</v>
      </c>
      <c r="AN83" s="117">
        <v>0</v>
      </c>
      <c r="AO83" s="117">
        <v>0</v>
      </c>
      <c r="AP83" s="117">
        <v>0</v>
      </c>
      <c r="AQ83" s="141">
        <v>0</v>
      </c>
      <c r="AR83" s="141">
        <v>0</v>
      </c>
      <c r="AS83" s="141">
        <v>0</v>
      </c>
      <c r="AT83" s="141">
        <v>0</v>
      </c>
    </row>
    <row r="84" spans="1:46" ht="36.75" customHeight="1" x14ac:dyDescent="0.25">
      <c r="A84" s="104">
        <v>76</v>
      </c>
      <c r="B84" s="276"/>
      <c r="C84" s="269"/>
      <c r="D84" s="278"/>
      <c r="E84" s="156" t="s">
        <v>5</v>
      </c>
      <c r="F84" s="102">
        <f>SUM(G84:R84)</f>
        <v>467.29999999999995</v>
      </c>
      <c r="G84" s="102">
        <v>63.1</v>
      </c>
      <c r="H84" s="102">
        <v>63.2</v>
      </c>
      <c r="I84" s="102">
        <v>63.4</v>
      </c>
      <c r="J84" s="102">
        <v>64</v>
      </c>
      <c r="K84" s="102">
        <f>66.8+7.1+0.8</f>
        <v>74.699999999999989</v>
      </c>
      <c r="L84" s="102">
        <v>69</v>
      </c>
      <c r="M84" s="102">
        <v>69.900000000000006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T84" s="297">
        <f t="shared" si="63"/>
        <v>53.300000000000068</v>
      </c>
      <c r="U84" s="297">
        <f t="shared" si="64"/>
        <v>-5</v>
      </c>
      <c r="V84" s="297">
        <f t="shared" si="65"/>
        <v>-5.8000000000000114</v>
      </c>
      <c r="W84" s="297">
        <f t="shared" si="66"/>
        <v>64.099999999999994</v>
      </c>
      <c r="X84" s="297">
        <f t="shared" si="67"/>
        <v>0</v>
      </c>
      <c r="Y84" s="297">
        <f t="shared" si="68"/>
        <v>0</v>
      </c>
      <c r="Z84" s="297">
        <f t="shared" si="69"/>
        <v>0</v>
      </c>
      <c r="AA84" s="297">
        <f t="shared" si="70"/>
        <v>0</v>
      </c>
      <c r="AC84" s="155">
        <v>76</v>
      </c>
      <c r="AD84" s="276"/>
      <c r="AE84" s="269"/>
      <c r="AF84" s="278"/>
      <c r="AG84" s="102" t="s">
        <v>5</v>
      </c>
      <c r="AH84" s="102">
        <f>SUM(AI84:AT84)</f>
        <v>520.6</v>
      </c>
      <c r="AI84" s="102">
        <v>63.1</v>
      </c>
      <c r="AJ84" s="102">
        <v>63.2</v>
      </c>
      <c r="AK84" s="102">
        <v>63.4</v>
      </c>
      <c r="AL84" s="102">
        <v>64</v>
      </c>
      <c r="AM84" s="102">
        <f>66.8+7.1+0.8</f>
        <v>74.699999999999989</v>
      </c>
      <c r="AN84" s="117">
        <v>64</v>
      </c>
      <c r="AO84" s="117">
        <v>64.099999999999994</v>
      </c>
      <c r="AP84" s="117">
        <v>64.099999999999994</v>
      </c>
      <c r="AQ84" s="141">
        <v>0</v>
      </c>
      <c r="AR84" s="141">
        <v>0</v>
      </c>
      <c r="AS84" s="141">
        <v>0</v>
      </c>
      <c r="AT84" s="141">
        <v>0</v>
      </c>
    </row>
    <row r="85" spans="1:46" ht="18" customHeight="1" x14ac:dyDescent="0.25">
      <c r="A85" s="104">
        <v>77</v>
      </c>
      <c r="B85" s="276"/>
      <c r="C85" s="269"/>
      <c r="D85" s="278"/>
      <c r="E85" s="156" t="s">
        <v>6</v>
      </c>
      <c r="F85" s="102">
        <f>SUM(G85:R85)</f>
        <v>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02">
        <v>0</v>
      </c>
      <c r="T85" s="297">
        <f t="shared" si="63"/>
        <v>0</v>
      </c>
      <c r="U85" s="297">
        <f t="shared" si="64"/>
        <v>0</v>
      </c>
      <c r="V85" s="297">
        <f t="shared" si="65"/>
        <v>0</v>
      </c>
      <c r="W85" s="297">
        <f t="shared" si="66"/>
        <v>0</v>
      </c>
      <c r="X85" s="297">
        <f t="shared" si="67"/>
        <v>0</v>
      </c>
      <c r="Y85" s="297">
        <f t="shared" si="68"/>
        <v>0</v>
      </c>
      <c r="Z85" s="297">
        <f t="shared" si="69"/>
        <v>0</v>
      </c>
      <c r="AA85" s="297">
        <f t="shared" si="70"/>
        <v>0</v>
      </c>
      <c r="AC85" s="155">
        <v>77</v>
      </c>
      <c r="AD85" s="276"/>
      <c r="AE85" s="269"/>
      <c r="AF85" s="278"/>
      <c r="AG85" s="102" t="s">
        <v>6</v>
      </c>
      <c r="AH85" s="102">
        <f>SUM(AI85:AT85)</f>
        <v>0</v>
      </c>
      <c r="AI85" s="102">
        <v>0</v>
      </c>
      <c r="AJ85" s="102">
        <v>0</v>
      </c>
      <c r="AK85" s="102">
        <v>0</v>
      </c>
      <c r="AL85" s="102">
        <v>0</v>
      </c>
      <c r="AM85" s="102">
        <v>0</v>
      </c>
      <c r="AN85" s="117">
        <v>0</v>
      </c>
      <c r="AO85" s="117">
        <v>0</v>
      </c>
      <c r="AP85" s="117">
        <v>0</v>
      </c>
      <c r="AQ85" s="141">
        <v>0</v>
      </c>
      <c r="AR85" s="141">
        <v>0</v>
      </c>
      <c r="AS85" s="141">
        <v>0</v>
      </c>
      <c r="AT85" s="141">
        <v>0</v>
      </c>
    </row>
    <row r="86" spans="1:46" ht="26.25" customHeight="1" x14ac:dyDescent="0.25">
      <c r="A86" s="104">
        <v>78</v>
      </c>
      <c r="B86" s="277"/>
      <c r="C86" s="270"/>
      <c r="D86" s="278"/>
      <c r="E86" s="156" t="s">
        <v>55</v>
      </c>
      <c r="F86" s="102">
        <f>SUM(G86:R86)</f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102">
        <v>0</v>
      </c>
      <c r="R86" s="102">
        <v>0</v>
      </c>
      <c r="T86" s="297">
        <f t="shared" si="63"/>
        <v>0</v>
      </c>
      <c r="U86" s="297">
        <f t="shared" si="64"/>
        <v>0</v>
      </c>
      <c r="V86" s="297">
        <f t="shared" si="65"/>
        <v>0</v>
      </c>
      <c r="W86" s="297">
        <f t="shared" si="66"/>
        <v>0</v>
      </c>
      <c r="X86" s="297">
        <f t="shared" si="67"/>
        <v>0</v>
      </c>
      <c r="Y86" s="297">
        <f t="shared" si="68"/>
        <v>0</v>
      </c>
      <c r="Z86" s="297">
        <f t="shared" si="69"/>
        <v>0</v>
      </c>
      <c r="AA86" s="297">
        <f t="shared" si="70"/>
        <v>0</v>
      </c>
      <c r="AC86" s="155">
        <v>78</v>
      </c>
      <c r="AD86" s="277"/>
      <c r="AE86" s="270"/>
      <c r="AF86" s="278"/>
      <c r="AG86" s="102" t="s">
        <v>55</v>
      </c>
      <c r="AH86" s="102">
        <f>SUM(AI86:AT86)</f>
        <v>0</v>
      </c>
      <c r="AI86" s="102">
        <v>0</v>
      </c>
      <c r="AJ86" s="102">
        <v>0</v>
      </c>
      <c r="AK86" s="102">
        <v>0</v>
      </c>
      <c r="AL86" s="102">
        <v>0</v>
      </c>
      <c r="AM86" s="102">
        <v>0</v>
      </c>
      <c r="AN86" s="117">
        <v>0</v>
      </c>
      <c r="AO86" s="117">
        <v>0</v>
      </c>
      <c r="AP86" s="117">
        <v>0</v>
      </c>
      <c r="AQ86" s="141">
        <v>0</v>
      </c>
      <c r="AR86" s="141">
        <v>0</v>
      </c>
      <c r="AS86" s="141">
        <v>0</v>
      </c>
      <c r="AT86" s="141">
        <v>0</v>
      </c>
    </row>
    <row r="87" spans="1:46" x14ac:dyDescent="0.25">
      <c r="A87" s="104">
        <v>79</v>
      </c>
      <c r="B87" s="275"/>
      <c r="C87" s="268" t="s">
        <v>50</v>
      </c>
      <c r="D87" s="266" t="s">
        <v>7</v>
      </c>
      <c r="E87" s="156" t="s">
        <v>3</v>
      </c>
      <c r="F87" s="102">
        <f>SUM(F88:F91)</f>
        <v>42793</v>
      </c>
      <c r="G87" s="102">
        <f t="shared" ref="G87:R87" si="95">SUM(G88:G91)</f>
        <v>2226.9</v>
      </c>
      <c r="H87" s="102">
        <f t="shared" si="95"/>
        <v>2745.4999999999995</v>
      </c>
      <c r="I87" s="102">
        <f t="shared" si="95"/>
        <v>16975</v>
      </c>
      <c r="J87" s="102">
        <f t="shared" si="95"/>
        <v>2130.6</v>
      </c>
      <c r="K87" s="102">
        <f t="shared" si="95"/>
        <v>3586.8</v>
      </c>
      <c r="L87" s="102">
        <f t="shared" si="95"/>
        <v>2654.6</v>
      </c>
      <c r="M87" s="102">
        <f t="shared" si="95"/>
        <v>2473.6</v>
      </c>
      <c r="N87" s="102">
        <f t="shared" si="95"/>
        <v>2000</v>
      </c>
      <c r="O87" s="102">
        <f t="shared" si="95"/>
        <v>2000</v>
      </c>
      <c r="P87" s="102">
        <f t="shared" si="95"/>
        <v>2000</v>
      </c>
      <c r="Q87" s="102">
        <f t="shared" si="95"/>
        <v>2000</v>
      </c>
      <c r="R87" s="102">
        <f t="shared" si="95"/>
        <v>2000</v>
      </c>
      <c r="T87" s="297">
        <f t="shared" si="63"/>
        <v>2307.3999999999942</v>
      </c>
      <c r="U87" s="297">
        <f t="shared" si="64"/>
        <v>2149.9999999999995</v>
      </c>
      <c r="V87" s="297">
        <f t="shared" si="65"/>
        <v>-130.19999999999982</v>
      </c>
      <c r="W87" s="297">
        <f t="shared" si="66"/>
        <v>287.59999999999991</v>
      </c>
      <c r="X87" s="297">
        <f t="shared" si="67"/>
        <v>0</v>
      </c>
      <c r="Y87" s="297">
        <f t="shared" si="68"/>
        <v>0</v>
      </c>
      <c r="Z87" s="297">
        <f t="shared" si="69"/>
        <v>0</v>
      </c>
      <c r="AA87" s="297">
        <f t="shared" si="70"/>
        <v>0</v>
      </c>
      <c r="AC87" s="155">
        <v>79</v>
      </c>
      <c r="AD87" s="275"/>
      <c r="AE87" s="268" t="s">
        <v>50</v>
      </c>
      <c r="AF87" s="266" t="s">
        <v>7</v>
      </c>
      <c r="AG87" s="102" t="s">
        <v>3</v>
      </c>
      <c r="AH87" s="102">
        <f>SUM(AH88:AH91)</f>
        <v>45100.399999999994</v>
      </c>
      <c r="AI87" s="102">
        <f t="shared" ref="AI87:AT87" si="96">SUM(AI88:AI91)</f>
        <v>2226.9</v>
      </c>
      <c r="AJ87" s="102">
        <f t="shared" si="96"/>
        <v>2745.4999999999995</v>
      </c>
      <c r="AK87" s="102">
        <f t="shared" si="96"/>
        <v>16975</v>
      </c>
      <c r="AL87" s="102">
        <f t="shared" si="96"/>
        <v>2130.6</v>
      </c>
      <c r="AM87" s="102">
        <f t="shared" si="96"/>
        <v>3586.8</v>
      </c>
      <c r="AN87" s="117">
        <f t="shared" si="96"/>
        <v>4804.5999999999995</v>
      </c>
      <c r="AO87" s="117">
        <f t="shared" si="96"/>
        <v>2343.4</v>
      </c>
      <c r="AP87" s="117">
        <f t="shared" si="96"/>
        <v>2287.6</v>
      </c>
      <c r="AQ87" s="141">
        <f t="shared" si="96"/>
        <v>2000</v>
      </c>
      <c r="AR87" s="141">
        <f t="shared" si="96"/>
        <v>2000</v>
      </c>
      <c r="AS87" s="141">
        <f t="shared" si="96"/>
        <v>2000</v>
      </c>
      <c r="AT87" s="141">
        <f t="shared" si="96"/>
        <v>2000</v>
      </c>
    </row>
    <row r="88" spans="1:46" ht="24" customHeight="1" x14ac:dyDescent="0.25">
      <c r="A88" s="104">
        <v>80</v>
      </c>
      <c r="B88" s="276"/>
      <c r="C88" s="269"/>
      <c r="D88" s="267"/>
      <c r="E88" s="156" t="s">
        <v>4</v>
      </c>
      <c r="F88" s="102">
        <f>SUM(G88:R88)</f>
        <v>0</v>
      </c>
      <c r="G88" s="102">
        <f>G83+G78</f>
        <v>0</v>
      </c>
      <c r="H88" s="102">
        <f t="shared" ref="H88:R91" si="97">H83+H78</f>
        <v>0</v>
      </c>
      <c r="I88" s="102">
        <f t="shared" si="97"/>
        <v>0</v>
      </c>
      <c r="J88" s="102">
        <f t="shared" si="97"/>
        <v>0</v>
      </c>
      <c r="K88" s="102">
        <f t="shared" si="97"/>
        <v>0</v>
      </c>
      <c r="L88" s="102">
        <f t="shared" si="97"/>
        <v>0</v>
      </c>
      <c r="M88" s="102">
        <f t="shared" si="97"/>
        <v>0</v>
      </c>
      <c r="N88" s="102">
        <f t="shared" si="97"/>
        <v>0</v>
      </c>
      <c r="O88" s="102">
        <f t="shared" si="97"/>
        <v>0</v>
      </c>
      <c r="P88" s="102">
        <f t="shared" si="97"/>
        <v>0</v>
      </c>
      <c r="Q88" s="102">
        <f t="shared" si="97"/>
        <v>0</v>
      </c>
      <c r="R88" s="102">
        <f t="shared" si="97"/>
        <v>0</v>
      </c>
      <c r="T88" s="297">
        <f t="shared" si="63"/>
        <v>0</v>
      </c>
      <c r="U88" s="297">
        <f t="shared" si="64"/>
        <v>0</v>
      </c>
      <c r="V88" s="297">
        <f t="shared" si="65"/>
        <v>0</v>
      </c>
      <c r="W88" s="297">
        <f t="shared" si="66"/>
        <v>0</v>
      </c>
      <c r="X88" s="297">
        <f t="shared" si="67"/>
        <v>0</v>
      </c>
      <c r="Y88" s="297">
        <f t="shared" si="68"/>
        <v>0</v>
      </c>
      <c r="Z88" s="297">
        <f t="shared" si="69"/>
        <v>0</v>
      </c>
      <c r="AA88" s="297">
        <f t="shared" si="70"/>
        <v>0</v>
      </c>
      <c r="AC88" s="155">
        <v>80</v>
      </c>
      <c r="AD88" s="276"/>
      <c r="AE88" s="269"/>
      <c r="AF88" s="267"/>
      <c r="AG88" s="102" t="s">
        <v>4</v>
      </c>
      <c r="AH88" s="102">
        <f>SUM(AI88:AT88)</f>
        <v>0</v>
      </c>
      <c r="AI88" s="102">
        <f>AI83+AI78</f>
        <v>0</v>
      </c>
      <c r="AJ88" s="102">
        <f t="shared" ref="AJ88:AT91" si="98">AJ83+AJ78</f>
        <v>0</v>
      </c>
      <c r="AK88" s="102">
        <f t="shared" si="98"/>
        <v>0</v>
      </c>
      <c r="AL88" s="102">
        <f t="shared" si="98"/>
        <v>0</v>
      </c>
      <c r="AM88" s="102">
        <f t="shared" si="98"/>
        <v>0</v>
      </c>
      <c r="AN88" s="117">
        <f t="shared" si="98"/>
        <v>0</v>
      </c>
      <c r="AO88" s="117">
        <f t="shared" si="98"/>
        <v>0</v>
      </c>
      <c r="AP88" s="117">
        <f t="shared" si="98"/>
        <v>0</v>
      </c>
      <c r="AQ88" s="141">
        <f t="shared" si="98"/>
        <v>0</v>
      </c>
      <c r="AR88" s="141">
        <f t="shared" si="98"/>
        <v>0</v>
      </c>
      <c r="AS88" s="141">
        <f t="shared" si="98"/>
        <v>0</v>
      </c>
      <c r="AT88" s="141">
        <f t="shared" si="98"/>
        <v>0</v>
      </c>
    </row>
    <row r="89" spans="1:46" ht="36.75" customHeight="1" x14ac:dyDescent="0.25">
      <c r="A89" s="104">
        <v>81</v>
      </c>
      <c r="B89" s="276"/>
      <c r="C89" s="269"/>
      <c r="D89" s="267"/>
      <c r="E89" s="156" t="s">
        <v>5</v>
      </c>
      <c r="F89" s="102">
        <f>SUM(G89:R89)</f>
        <v>8560.2000000000007</v>
      </c>
      <c r="G89" s="102">
        <f>G84+G79</f>
        <v>795.4</v>
      </c>
      <c r="H89" s="102">
        <f t="shared" si="97"/>
        <v>2283.8999999999996</v>
      </c>
      <c r="I89" s="102">
        <f t="shared" si="97"/>
        <v>2175.6</v>
      </c>
      <c r="J89" s="102">
        <f>J84+J79</f>
        <v>1146.3</v>
      </c>
      <c r="K89" s="102">
        <f t="shared" si="97"/>
        <v>1030.8</v>
      </c>
      <c r="L89" s="102">
        <f t="shared" si="97"/>
        <v>654.6</v>
      </c>
      <c r="M89" s="102">
        <f t="shared" si="97"/>
        <v>473.6</v>
      </c>
      <c r="N89" s="102">
        <f t="shared" si="97"/>
        <v>0</v>
      </c>
      <c r="O89" s="102">
        <f t="shared" si="97"/>
        <v>0</v>
      </c>
      <c r="P89" s="102">
        <f t="shared" si="97"/>
        <v>0</v>
      </c>
      <c r="Q89" s="102">
        <f t="shared" si="97"/>
        <v>0</v>
      </c>
      <c r="R89" s="102">
        <f t="shared" si="97"/>
        <v>0</v>
      </c>
      <c r="T89" s="297">
        <f t="shared" si="63"/>
        <v>-32</v>
      </c>
      <c r="U89" s="297">
        <f t="shared" si="64"/>
        <v>-189.40000000000003</v>
      </c>
      <c r="V89" s="297">
        <f t="shared" si="65"/>
        <v>-130.20000000000005</v>
      </c>
      <c r="W89" s="297">
        <f t="shared" si="66"/>
        <v>287.60000000000002</v>
      </c>
      <c r="X89" s="297">
        <f t="shared" si="67"/>
        <v>0</v>
      </c>
      <c r="Y89" s="297">
        <f t="shared" si="68"/>
        <v>0</v>
      </c>
      <c r="Z89" s="297">
        <f t="shared" si="69"/>
        <v>0</v>
      </c>
      <c r="AA89" s="297">
        <f t="shared" si="70"/>
        <v>0</v>
      </c>
      <c r="AC89" s="155">
        <v>81</v>
      </c>
      <c r="AD89" s="276"/>
      <c r="AE89" s="269"/>
      <c r="AF89" s="267"/>
      <c r="AG89" s="102" t="s">
        <v>5</v>
      </c>
      <c r="AH89" s="102">
        <f>SUM(AI89:AT89)</f>
        <v>8528.2000000000007</v>
      </c>
      <c r="AI89" s="102">
        <f>AI84+AI79</f>
        <v>795.4</v>
      </c>
      <c r="AJ89" s="102">
        <f t="shared" si="98"/>
        <v>2283.8999999999996</v>
      </c>
      <c r="AK89" s="102">
        <f t="shared" si="98"/>
        <v>2175.6</v>
      </c>
      <c r="AL89" s="102">
        <f>AL84+AL79</f>
        <v>1146.3</v>
      </c>
      <c r="AM89" s="102">
        <f t="shared" si="98"/>
        <v>1030.8</v>
      </c>
      <c r="AN89" s="117">
        <f t="shared" si="98"/>
        <v>465.2</v>
      </c>
      <c r="AO89" s="117">
        <f t="shared" si="98"/>
        <v>343.4</v>
      </c>
      <c r="AP89" s="117">
        <f t="shared" si="98"/>
        <v>287.60000000000002</v>
      </c>
      <c r="AQ89" s="141">
        <f t="shared" si="98"/>
        <v>0</v>
      </c>
      <c r="AR89" s="141">
        <f t="shared" si="98"/>
        <v>0</v>
      </c>
      <c r="AS89" s="141">
        <f t="shared" si="98"/>
        <v>0</v>
      </c>
      <c r="AT89" s="141">
        <f t="shared" si="98"/>
        <v>0</v>
      </c>
    </row>
    <row r="90" spans="1:46" ht="21.75" customHeight="1" x14ac:dyDescent="0.25">
      <c r="A90" s="104">
        <v>82</v>
      </c>
      <c r="B90" s="276"/>
      <c r="C90" s="269"/>
      <c r="D90" s="267"/>
      <c r="E90" s="156" t="s">
        <v>6</v>
      </c>
      <c r="F90" s="102">
        <f>SUM(G90:R90)</f>
        <v>34232.800000000003</v>
      </c>
      <c r="G90" s="102">
        <f>G85+G80</f>
        <v>1431.5</v>
      </c>
      <c r="H90" s="102">
        <f t="shared" si="97"/>
        <v>461.6</v>
      </c>
      <c r="I90" s="102">
        <f t="shared" si="97"/>
        <v>14799.4</v>
      </c>
      <c r="J90" s="102">
        <f t="shared" si="97"/>
        <v>984.3</v>
      </c>
      <c r="K90" s="102">
        <f t="shared" si="97"/>
        <v>2556</v>
      </c>
      <c r="L90" s="102">
        <f t="shared" si="97"/>
        <v>2000</v>
      </c>
      <c r="M90" s="102">
        <f t="shared" si="97"/>
        <v>2000</v>
      </c>
      <c r="N90" s="102">
        <f t="shared" si="97"/>
        <v>2000</v>
      </c>
      <c r="O90" s="102">
        <f t="shared" si="97"/>
        <v>2000</v>
      </c>
      <c r="P90" s="102">
        <f t="shared" si="97"/>
        <v>2000</v>
      </c>
      <c r="Q90" s="102">
        <f t="shared" si="97"/>
        <v>2000</v>
      </c>
      <c r="R90" s="102">
        <f t="shared" si="97"/>
        <v>2000</v>
      </c>
      <c r="T90" s="297">
        <f t="shared" si="63"/>
        <v>2339.3999999999942</v>
      </c>
      <c r="U90" s="297">
        <f t="shared" si="64"/>
        <v>2339.3999999999996</v>
      </c>
      <c r="V90" s="297">
        <f t="shared" si="65"/>
        <v>0</v>
      </c>
      <c r="W90" s="297">
        <f t="shared" si="66"/>
        <v>0</v>
      </c>
      <c r="X90" s="297">
        <f t="shared" si="67"/>
        <v>0</v>
      </c>
      <c r="Y90" s="297">
        <f t="shared" si="68"/>
        <v>0</v>
      </c>
      <c r="Z90" s="297">
        <f t="shared" si="69"/>
        <v>0</v>
      </c>
      <c r="AA90" s="297">
        <f t="shared" si="70"/>
        <v>0</v>
      </c>
      <c r="AC90" s="155">
        <v>82</v>
      </c>
      <c r="AD90" s="276"/>
      <c r="AE90" s="269"/>
      <c r="AF90" s="267"/>
      <c r="AG90" s="102" t="s">
        <v>6</v>
      </c>
      <c r="AH90" s="102">
        <f>SUM(AI90:AT90)</f>
        <v>36572.199999999997</v>
      </c>
      <c r="AI90" s="102">
        <f>AI85+AI80</f>
        <v>1431.5</v>
      </c>
      <c r="AJ90" s="102">
        <f t="shared" si="98"/>
        <v>461.6</v>
      </c>
      <c r="AK90" s="102">
        <f t="shared" si="98"/>
        <v>14799.4</v>
      </c>
      <c r="AL90" s="102">
        <f t="shared" si="98"/>
        <v>984.3</v>
      </c>
      <c r="AM90" s="102">
        <f t="shared" si="98"/>
        <v>2556</v>
      </c>
      <c r="AN90" s="117">
        <f t="shared" si="98"/>
        <v>4339.3999999999996</v>
      </c>
      <c r="AO90" s="117">
        <f t="shared" si="98"/>
        <v>2000</v>
      </c>
      <c r="AP90" s="117">
        <f t="shared" si="98"/>
        <v>2000</v>
      </c>
      <c r="AQ90" s="141">
        <f t="shared" si="98"/>
        <v>2000</v>
      </c>
      <c r="AR90" s="141">
        <f t="shared" si="98"/>
        <v>2000</v>
      </c>
      <c r="AS90" s="141">
        <f t="shared" si="98"/>
        <v>2000</v>
      </c>
      <c r="AT90" s="141">
        <f t="shared" si="98"/>
        <v>2000</v>
      </c>
    </row>
    <row r="91" spans="1:46" ht="30.75" customHeight="1" x14ac:dyDescent="0.25">
      <c r="A91" s="104">
        <v>83</v>
      </c>
      <c r="B91" s="277"/>
      <c r="C91" s="270"/>
      <c r="D91" s="271"/>
      <c r="E91" s="156" t="s">
        <v>55</v>
      </c>
      <c r="F91" s="102">
        <f>SUM(G91:R91)</f>
        <v>0</v>
      </c>
      <c r="G91" s="102">
        <f>G86+G81</f>
        <v>0</v>
      </c>
      <c r="H91" s="102">
        <f t="shared" si="97"/>
        <v>0</v>
      </c>
      <c r="I91" s="102">
        <f t="shared" si="97"/>
        <v>0</v>
      </c>
      <c r="J91" s="102">
        <f t="shared" si="97"/>
        <v>0</v>
      </c>
      <c r="K91" s="102">
        <f t="shared" si="97"/>
        <v>0</v>
      </c>
      <c r="L91" s="102">
        <f t="shared" si="97"/>
        <v>0</v>
      </c>
      <c r="M91" s="102">
        <f t="shared" si="97"/>
        <v>0</v>
      </c>
      <c r="N91" s="102">
        <f t="shared" si="97"/>
        <v>0</v>
      </c>
      <c r="O91" s="102">
        <f t="shared" si="97"/>
        <v>0</v>
      </c>
      <c r="P91" s="102">
        <f t="shared" si="97"/>
        <v>0</v>
      </c>
      <c r="Q91" s="102">
        <f t="shared" si="97"/>
        <v>0</v>
      </c>
      <c r="R91" s="102">
        <f t="shared" si="97"/>
        <v>0</v>
      </c>
      <c r="T91" s="297">
        <f t="shared" si="63"/>
        <v>0</v>
      </c>
      <c r="U91" s="297">
        <f t="shared" si="64"/>
        <v>0</v>
      </c>
      <c r="V91" s="297">
        <f t="shared" si="65"/>
        <v>0</v>
      </c>
      <c r="W91" s="297">
        <f t="shared" si="66"/>
        <v>0</v>
      </c>
      <c r="X91" s="297">
        <f t="shared" si="67"/>
        <v>0</v>
      </c>
      <c r="Y91" s="297">
        <f t="shared" si="68"/>
        <v>0</v>
      </c>
      <c r="Z91" s="297">
        <f t="shared" si="69"/>
        <v>0</v>
      </c>
      <c r="AA91" s="297">
        <f t="shared" si="70"/>
        <v>0</v>
      </c>
      <c r="AC91" s="155">
        <v>83</v>
      </c>
      <c r="AD91" s="277"/>
      <c r="AE91" s="270"/>
      <c r="AF91" s="271"/>
      <c r="AG91" s="102" t="s">
        <v>55</v>
      </c>
      <c r="AH91" s="102">
        <f>SUM(AI91:AT91)</f>
        <v>0</v>
      </c>
      <c r="AI91" s="102">
        <f>AI86+AI81</f>
        <v>0</v>
      </c>
      <c r="AJ91" s="102">
        <f t="shared" si="98"/>
        <v>0</v>
      </c>
      <c r="AK91" s="102">
        <f t="shared" si="98"/>
        <v>0</v>
      </c>
      <c r="AL91" s="102">
        <f t="shared" si="98"/>
        <v>0</v>
      </c>
      <c r="AM91" s="102">
        <f t="shared" si="98"/>
        <v>0</v>
      </c>
      <c r="AN91" s="117">
        <f t="shared" si="98"/>
        <v>0</v>
      </c>
      <c r="AO91" s="117">
        <f t="shared" si="98"/>
        <v>0</v>
      </c>
      <c r="AP91" s="117">
        <f t="shared" si="98"/>
        <v>0</v>
      </c>
      <c r="AQ91" s="141">
        <f t="shared" si="98"/>
        <v>0</v>
      </c>
      <c r="AR91" s="141">
        <f t="shared" si="98"/>
        <v>0</v>
      </c>
      <c r="AS91" s="141">
        <f t="shared" si="98"/>
        <v>0</v>
      </c>
      <c r="AT91" s="141">
        <f t="shared" si="98"/>
        <v>0</v>
      </c>
    </row>
    <row r="92" spans="1:46" x14ac:dyDescent="0.25">
      <c r="A92" s="104">
        <v>84</v>
      </c>
      <c r="B92" s="275" t="s">
        <v>39</v>
      </c>
      <c r="C92" s="268" t="s">
        <v>44</v>
      </c>
      <c r="D92" s="266" t="s">
        <v>11</v>
      </c>
      <c r="E92" s="156" t="s">
        <v>3</v>
      </c>
      <c r="F92" s="102">
        <f>SUM(F93:F96)</f>
        <v>150</v>
      </c>
      <c r="G92" s="102">
        <f t="shared" ref="G92:R92" si="99">SUM(G93:G96)</f>
        <v>0</v>
      </c>
      <c r="H92" s="102">
        <f t="shared" si="99"/>
        <v>0</v>
      </c>
      <c r="I92" s="102">
        <f t="shared" si="99"/>
        <v>0</v>
      </c>
      <c r="J92" s="102">
        <f t="shared" si="99"/>
        <v>0</v>
      </c>
      <c r="K92" s="102">
        <f t="shared" si="99"/>
        <v>0</v>
      </c>
      <c r="L92" s="102">
        <f t="shared" si="99"/>
        <v>0</v>
      </c>
      <c r="M92" s="102">
        <f t="shared" si="99"/>
        <v>0</v>
      </c>
      <c r="N92" s="102">
        <f t="shared" si="99"/>
        <v>30</v>
      </c>
      <c r="O92" s="102">
        <f t="shared" si="99"/>
        <v>30</v>
      </c>
      <c r="P92" s="102">
        <f t="shared" si="99"/>
        <v>30</v>
      </c>
      <c r="Q92" s="102">
        <f t="shared" si="99"/>
        <v>30</v>
      </c>
      <c r="R92" s="102">
        <f t="shared" si="99"/>
        <v>30</v>
      </c>
      <c r="T92" s="297">
        <f t="shared" si="63"/>
        <v>-30</v>
      </c>
      <c r="U92" s="297">
        <f t="shared" si="64"/>
        <v>0</v>
      </c>
      <c r="V92" s="297">
        <f t="shared" si="65"/>
        <v>0</v>
      </c>
      <c r="W92" s="297">
        <f t="shared" si="66"/>
        <v>-30</v>
      </c>
      <c r="X92" s="297">
        <f t="shared" si="67"/>
        <v>0</v>
      </c>
      <c r="Y92" s="297">
        <f t="shared" si="68"/>
        <v>0</v>
      </c>
      <c r="Z92" s="297">
        <f t="shared" si="69"/>
        <v>0</v>
      </c>
      <c r="AA92" s="297">
        <f t="shared" si="70"/>
        <v>0</v>
      </c>
      <c r="AC92" s="155">
        <v>84</v>
      </c>
      <c r="AD92" s="275" t="s">
        <v>39</v>
      </c>
      <c r="AE92" s="268" t="s">
        <v>44</v>
      </c>
      <c r="AF92" s="266" t="s">
        <v>11</v>
      </c>
      <c r="AG92" s="102" t="s">
        <v>3</v>
      </c>
      <c r="AH92" s="102">
        <f>SUM(AH93:AH96)</f>
        <v>120</v>
      </c>
      <c r="AI92" s="102">
        <f t="shared" ref="AI92:AT92" si="100">SUM(AI93:AI96)</f>
        <v>0</v>
      </c>
      <c r="AJ92" s="102">
        <f t="shared" si="100"/>
        <v>0</v>
      </c>
      <c r="AK92" s="102">
        <f t="shared" si="100"/>
        <v>0</v>
      </c>
      <c r="AL92" s="102">
        <f t="shared" si="100"/>
        <v>0</v>
      </c>
      <c r="AM92" s="102">
        <f t="shared" si="100"/>
        <v>0</v>
      </c>
      <c r="AN92" s="117">
        <f t="shared" si="100"/>
        <v>0</v>
      </c>
      <c r="AO92" s="117">
        <f t="shared" si="100"/>
        <v>0</v>
      </c>
      <c r="AP92" s="117">
        <f t="shared" si="100"/>
        <v>0</v>
      </c>
      <c r="AQ92" s="141">
        <f t="shared" si="100"/>
        <v>30</v>
      </c>
      <c r="AR92" s="141">
        <f t="shared" si="100"/>
        <v>30</v>
      </c>
      <c r="AS92" s="141">
        <f t="shared" si="100"/>
        <v>30</v>
      </c>
      <c r="AT92" s="141">
        <f t="shared" si="100"/>
        <v>30</v>
      </c>
    </row>
    <row r="93" spans="1:46" ht="23.25" customHeight="1" x14ac:dyDescent="0.25">
      <c r="A93" s="104">
        <v>85</v>
      </c>
      <c r="B93" s="276"/>
      <c r="C93" s="269"/>
      <c r="D93" s="267"/>
      <c r="E93" s="156" t="s">
        <v>4</v>
      </c>
      <c r="F93" s="102">
        <f>SUM(G93:R93)</f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</v>
      </c>
      <c r="M93" s="102">
        <v>0</v>
      </c>
      <c r="N93" s="102">
        <v>0</v>
      </c>
      <c r="O93" s="102">
        <v>0</v>
      </c>
      <c r="P93" s="102">
        <v>0</v>
      </c>
      <c r="Q93" s="102">
        <v>0</v>
      </c>
      <c r="R93" s="102">
        <v>0</v>
      </c>
      <c r="T93" s="297">
        <f t="shared" si="63"/>
        <v>0</v>
      </c>
      <c r="U93" s="297">
        <f t="shared" si="64"/>
        <v>0</v>
      </c>
      <c r="V93" s="297">
        <f t="shared" si="65"/>
        <v>0</v>
      </c>
      <c r="W93" s="297">
        <f t="shared" si="66"/>
        <v>0</v>
      </c>
      <c r="X93" s="297">
        <f t="shared" si="67"/>
        <v>0</v>
      </c>
      <c r="Y93" s="297">
        <f t="shared" si="68"/>
        <v>0</v>
      </c>
      <c r="Z93" s="297">
        <f t="shared" si="69"/>
        <v>0</v>
      </c>
      <c r="AA93" s="297">
        <f t="shared" si="70"/>
        <v>0</v>
      </c>
      <c r="AC93" s="155">
        <v>85</v>
      </c>
      <c r="AD93" s="276"/>
      <c r="AE93" s="269"/>
      <c r="AF93" s="267"/>
      <c r="AG93" s="102" t="s">
        <v>4</v>
      </c>
      <c r="AH93" s="102">
        <f>SUM(AI93:AT93)</f>
        <v>0</v>
      </c>
      <c r="AI93" s="102">
        <v>0</v>
      </c>
      <c r="AJ93" s="102">
        <v>0</v>
      </c>
      <c r="AK93" s="102">
        <v>0</v>
      </c>
      <c r="AL93" s="102">
        <v>0</v>
      </c>
      <c r="AM93" s="102">
        <v>0</v>
      </c>
      <c r="AN93" s="117">
        <v>0</v>
      </c>
      <c r="AO93" s="117">
        <v>0</v>
      </c>
      <c r="AP93" s="117">
        <v>0</v>
      </c>
      <c r="AQ93" s="141">
        <v>0</v>
      </c>
      <c r="AR93" s="141">
        <v>0</v>
      </c>
      <c r="AS93" s="141">
        <v>0</v>
      </c>
      <c r="AT93" s="141">
        <v>0</v>
      </c>
    </row>
    <row r="94" spans="1:46" ht="33" customHeight="1" x14ac:dyDescent="0.25">
      <c r="A94" s="104">
        <v>86</v>
      </c>
      <c r="B94" s="276"/>
      <c r="C94" s="269"/>
      <c r="D94" s="267"/>
      <c r="E94" s="156" t="s">
        <v>5</v>
      </c>
      <c r="F94" s="102">
        <f>SUM(G94:R94)</f>
        <v>0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T94" s="297">
        <f t="shared" si="63"/>
        <v>0</v>
      </c>
      <c r="U94" s="297">
        <f t="shared" si="64"/>
        <v>0</v>
      </c>
      <c r="V94" s="297">
        <f t="shared" si="65"/>
        <v>0</v>
      </c>
      <c r="W94" s="297">
        <f t="shared" si="66"/>
        <v>0</v>
      </c>
      <c r="X94" s="297">
        <f t="shared" si="67"/>
        <v>0</v>
      </c>
      <c r="Y94" s="297">
        <f t="shared" si="68"/>
        <v>0</v>
      </c>
      <c r="Z94" s="297">
        <f t="shared" si="69"/>
        <v>0</v>
      </c>
      <c r="AA94" s="297">
        <f t="shared" si="70"/>
        <v>0</v>
      </c>
      <c r="AC94" s="155">
        <v>86</v>
      </c>
      <c r="AD94" s="276"/>
      <c r="AE94" s="269"/>
      <c r="AF94" s="267"/>
      <c r="AG94" s="102" t="s">
        <v>5</v>
      </c>
      <c r="AH94" s="102">
        <f>SUM(AI94:AT94)</f>
        <v>0</v>
      </c>
      <c r="AI94" s="102">
        <v>0</v>
      </c>
      <c r="AJ94" s="102">
        <v>0</v>
      </c>
      <c r="AK94" s="102">
        <v>0</v>
      </c>
      <c r="AL94" s="102">
        <v>0</v>
      </c>
      <c r="AM94" s="102">
        <v>0</v>
      </c>
      <c r="AN94" s="117">
        <v>0</v>
      </c>
      <c r="AO94" s="117">
        <v>0</v>
      </c>
      <c r="AP94" s="117">
        <v>0</v>
      </c>
      <c r="AQ94" s="141">
        <v>0</v>
      </c>
      <c r="AR94" s="141">
        <v>0</v>
      </c>
      <c r="AS94" s="141">
        <v>0</v>
      </c>
      <c r="AT94" s="141">
        <v>0</v>
      </c>
    </row>
    <row r="95" spans="1:46" ht="15" customHeight="1" x14ac:dyDescent="0.25">
      <c r="A95" s="104">
        <v>87</v>
      </c>
      <c r="B95" s="276"/>
      <c r="C95" s="269"/>
      <c r="D95" s="267"/>
      <c r="E95" s="156" t="s">
        <v>6</v>
      </c>
      <c r="F95" s="102">
        <f>SUM(G95:R95)</f>
        <v>150</v>
      </c>
      <c r="G95" s="102">
        <v>0</v>
      </c>
      <c r="H95" s="102">
        <v>0</v>
      </c>
      <c r="I95" s="102">
        <v>0</v>
      </c>
      <c r="J95" s="1">
        <v>0</v>
      </c>
      <c r="K95" s="1">
        <v>0</v>
      </c>
      <c r="L95" s="1">
        <v>0</v>
      </c>
      <c r="M95" s="1">
        <v>0</v>
      </c>
      <c r="N95" s="1">
        <v>30</v>
      </c>
      <c r="O95" s="1">
        <v>30</v>
      </c>
      <c r="P95" s="1">
        <v>30</v>
      </c>
      <c r="Q95" s="1">
        <v>30</v>
      </c>
      <c r="R95" s="1">
        <v>30</v>
      </c>
      <c r="T95" s="297">
        <f t="shared" si="63"/>
        <v>-30</v>
      </c>
      <c r="U95" s="297">
        <f t="shared" si="64"/>
        <v>0</v>
      </c>
      <c r="V95" s="297">
        <f t="shared" si="65"/>
        <v>0</v>
      </c>
      <c r="W95" s="297">
        <f t="shared" si="66"/>
        <v>-30</v>
      </c>
      <c r="X95" s="297">
        <f t="shared" si="67"/>
        <v>0</v>
      </c>
      <c r="Y95" s="297">
        <f t="shared" si="68"/>
        <v>0</v>
      </c>
      <c r="Z95" s="297">
        <f t="shared" si="69"/>
        <v>0</v>
      </c>
      <c r="AA95" s="297">
        <f t="shared" si="70"/>
        <v>0</v>
      </c>
      <c r="AC95" s="155">
        <v>87</v>
      </c>
      <c r="AD95" s="276"/>
      <c r="AE95" s="269"/>
      <c r="AF95" s="267"/>
      <c r="AG95" s="102" t="s">
        <v>6</v>
      </c>
      <c r="AH95" s="102">
        <f>SUM(AI95:AT95)</f>
        <v>120</v>
      </c>
      <c r="AI95" s="102">
        <v>0</v>
      </c>
      <c r="AJ95" s="102">
        <v>0</v>
      </c>
      <c r="AK95" s="102">
        <v>0</v>
      </c>
      <c r="AL95" s="1">
        <v>0</v>
      </c>
      <c r="AM95" s="1">
        <v>0</v>
      </c>
      <c r="AN95" s="145">
        <v>0</v>
      </c>
      <c r="AO95" s="145">
        <v>0</v>
      </c>
      <c r="AP95" s="145">
        <v>0</v>
      </c>
      <c r="AQ95" s="1">
        <v>30</v>
      </c>
      <c r="AR95" s="1">
        <v>30</v>
      </c>
      <c r="AS95" s="1">
        <v>30</v>
      </c>
      <c r="AT95" s="1">
        <v>30</v>
      </c>
    </row>
    <row r="96" spans="1:46" ht="21.75" customHeight="1" x14ac:dyDescent="0.25">
      <c r="A96" s="104">
        <v>88</v>
      </c>
      <c r="B96" s="277"/>
      <c r="C96" s="270"/>
      <c r="D96" s="271"/>
      <c r="E96" s="156" t="s">
        <v>55</v>
      </c>
      <c r="F96" s="102">
        <f>SUM(G96:R96)</f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T96" s="297">
        <f t="shared" si="63"/>
        <v>0</v>
      </c>
      <c r="U96" s="297">
        <f t="shared" si="64"/>
        <v>0</v>
      </c>
      <c r="V96" s="297">
        <f t="shared" si="65"/>
        <v>0</v>
      </c>
      <c r="W96" s="297">
        <f t="shared" si="66"/>
        <v>0</v>
      </c>
      <c r="X96" s="297">
        <f t="shared" si="67"/>
        <v>0</v>
      </c>
      <c r="Y96" s="297">
        <f t="shared" si="68"/>
        <v>0</v>
      </c>
      <c r="Z96" s="297">
        <f t="shared" si="69"/>
        <v>0</v>
      </c>
      <c r="AA96" s="297">
        <f t="shared" si="70"/>
        <v>0</v>
      </c>
      <c r="AC96" s="155">
        <v>88</v>
      </c>
      <c r="AD96" s="277"/>
      <c r="AE96" s="270"/>
      <c r="AF96" s="271"/>
      <c r="AG96" s="102" t="s">
        <v>55</v>
      </c>
      <c r="AH96" s="102">
        <f>SUM(AI96:AT96)</f>
        <v>0</v>
      </c>
      <c r="AI96" s="102">
        <v>0</v>
      </c>
      <c r="AJ96" s="102">
        <v>0</v>
      </c>
      <c r="AK96" s="102">
        <v>0</v>
      </c>
      <c r="AL96" s="102">
        <v>0</v>
      </c>
      <c r="AM96" s="102">
        <v>0</v>
      </c>
      <c r="AN96" s="117">
        <v>0</v>
      </c>
      <c r="AO96" s="117">
        <v>0</v>
      </c>
      <c r="AP96" s="117">
        <v>0</v>
      </c>
      <c r="AQ96" s="141">
        <v>0</v>
      </c>
      <c r="AR96" s="141">
        <v>0</v>
      </c>
      <c r="AS96" s="141">
        <v>0</v>
      </c>
      <c r="AT96" s="141">
        <v>0</v>
      </c>
    </row>
    <row r="97" spans="1:46" x14ac:dyDescent="0.25">
      <c r="A97" s="104">
        <v>89</v>
      </c>
      <c r="B97" s="275" t="s">
        <v>40</v>
      </c>
      <c r="C97" s="268" t="s">
        <v>45</v>
      </c>
      <c r="D97" s="266" t="s">
        <v>12</v>
      </c>
      <c r="E97" s="156" t="s">
        <v>3</v>
      </c>
      <c r="F97" s="102">
        <f>SUM(F98:F101)</f>
        <v>342.4</v>
      </c>
      <c r="G97" s="102">
        <f t="shared" ref="G97:R97" si="101">SUM(G98:G101)</f>
        <v>0</v>
      </c>
      <c r="H97" s="102">
        <f t="shared" si="101"/>
        <v>0</v>
      </c>
      <c r="I97" s="102">
        <f t="shared" si="101"/>
        <v>42.4</v>
      </c>
      <c r="J97" s="102">
        <f t="shared" si="101"/>
        <v>0</v>
      </c>
      <c r="K97" s="102">
        <f t="shared" si="101"/>
        <v>50</v>
      </c>
      <c r="L97" s="102">
        <f t="shared" si="101"/>
        <v>0</v>
      </c>
      <c r="M97" s="102">
        <f t="shared" si="101"/>
        <v>0</v>
      </c>
      <c r="N97" s="102">
        <f t="shared" si="101"/>
        <v>50</v>
      </c>
      <c r="O97" s="102">
        <f t="shared" si="101"/>
        <v>50</v>
      </c>
      <c r="P97" s="102">
        <f t="shared" si="101"/>
        <v>50</v>
      </c>
      <c r="Q97" s="102">
        <f t="shared" si="101"/>
        <v>50</v>
      </c>
      <c r="R97" s="102">
        <f t="shared" si="101"/>
        <v>50</v>
      </c>
      <c r="T97" s="297">
        <f t="shared" si="63"/>
        <v>0</v>
      </c>
      <c r="U97" s="297">
        <f t="shared" si="64"/>
        <v>50</v>
      </c>
      <c r="V97" s="297">
        <f t="shared" si="65"/>
        <v>0</v>
      </c>
      <c r="W97" s="297">
        <f t="shared" si="66"/>
        <v>-50</v>
      </c>
      <c r="X97" s="297">
        <f t="shared" si="67"/>
        <v>0</v>
      </c>
      <c r="Y97" s="297">
        <f t="shared" si="68"/>
        <v>0</v>
      </c>
      <c r="Z97" s="297">
        <f t="shared" si="69"/>
        <v>0</v>
      </c>
      <c r="AA97" s="297">
        <f t="shared" si="70"/>
        <v>0</v>
      </c>
      <c r="AC97" s="155">
        <v>89</v>
      </c>
      <c r="AD97" s="275" t="s">
        <v>40</v>
      </c>
      <c r="AE97" s="268" t="s">
        <v>45</v>
      </c>
      <c r="AF97" s="266" t="s">
        <v>12</v>
      </c>
      <c r="AG97" s="102" t="s">
        <v>3</v>
      </c>
      <c r="AH97" s="102">
        <f>SUM(AH98:AH101)</f>
        <v>342.4</v>
      </c>
      <c r="AI97" s="102">
        <f t="shared" ref="AI97:AT97" si="102">SUM(AI98:AI101)</f>
        <v>0</v>
      </c>
      <c r="AJ97" s="102">
        <f t="shared" si="102"/>
        <v>0</v>
      </c>
      <c r="AK97" s="102">
        <f t="shared" si="102"/>
        <v>42.4</v>
      </c>
      <c r="AL97" s="102">
        <f t="shared" si="102"/>
        <v>0</v>
      </c>
      <c r="AM97" s="102">
        <f t="shared" si="102"/>
        <v>50</v>
      </c>
      <c r="AN97" s="117">
        <f t="shared" si="102"/>
        <v>50</v>
      </c>
      <c r="AO97" s="117">
        <f t="shared" si="102"/>
        <v>0</v>
      </c>
      <c r="AP97" s="117">
        <f t="shared" si="102"/>
        <v>0</v>
      </c>
      <c r="AQ97" s="141">
        <f t="shared" si="102"/>
        <v>50</v>
      </c>
      <c r="AR97" s="141">
        <f t="shared" si="102"/>
        <v>50</v>
      </c>
      <c r="AS97" s="141">
        <f t="shared" si="102"/>
        <v>50</v>
      </c>
      <c r="AT97" s="141">
        <f t="shared" si="102"/>
        <v>50</v>
      </c>
    </row>
    <row r="98" spans="1:46" ht="23.25" customHeight="1" x14ac:dyDescent="0.25">
      <c r="A98" s="104">
        <v>90</v>
      </c>
      <c r="B98" s="276"/>
      <c r="C98" s="269"/>
      <c r="D98" s="267"/>
      <c r="E98" s="156" t="s">
        <v>4</v>
      </c>
      <c r="F98" s="102">
        <f>SUM(G98:R98)</f>
        <v>0</v>
      </c>
      <c r="G98" s="102">
        <v>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102">
        <v>0</v>
      </c>
      <c r="P98" s="102">
        <v>0</v>
      </c>
      <c r="Q98" s="102">
        <v>0</v>
      </c>
      <c r="R98" s="102">
        <v>0</v>
      </c>
      <c r="T98" s="297">
        <f t="shared" si="63"/>
        <v>0</v>
      </c>
      <c r="U98" s="297">
        <f t="shared" si="64"/>
        <v>0</v>
      </c>
      <c r="V98" s="297">
        <f t="shared" si="65"/>
        <v>0</v>
      </c>
      <c r="W98" s="297">
        <f t="shared" si="66"/>
        <v>0</v>
      </c>
      <c r="X98" s="297">
        <f t="shared" si="67"/>
        <v>0</v>
      </c>
      <c r="Y98" s="297">
        <f t="shared" si="68"/>
        <v>0</v>
      </c>
      <c r="Z98" s="297">
        <f t="shared" si="69"/>
        <v>0</v>
      </c>
      <c r="AA98" s="297">
        <f t="shared" si="70"/>
        <v>0</v>
      </c>
      <c r="AC98" s="155">
        <v>90</v>
      </c>
      <c r="AD98" s="276"/>
      <c r="AE98" s="269"/>
      <c r="AF98" s="267"/>
      <c r="AG98" s="102" t="s">
        <v>4</v>
      </c>
      <c r="AH98" s="102">
        <f>SUM(AI98:AT98)</f>
        <v>0</v>
      </c>
      <c r="AI98" s="102">
        <v>0</v>
      </c>
      <c r="AJ98" s="102">
        <v>0</v>
      </c>
      <c r="AK98" s="102">
        <v>0</v>
      </c>
      <c r="AL98" s="102">
        <v>0</v>
      </c>
      <c r="AM98" s="102">
        <v>0</v>
      </c>
      <c r="AN98" s="117">
        <v>0</v>
      </c>
      <c r="AO98" s="117">
        <v>0</v>
      </c>
      <c r="AP98" s="117">
        <v>0</v>
      </c>
      <c r="AQ98" s="141">
        <v>0</v>
      </c>
      <c r="AR98" s="141">
        <v>0</v>
      </c>
      <c r="AS98" s="141">
        <v>0</v>
      </c>
      <c r="AT98" s="141">
        <v>0</v>
      </c>
    </row>
    <row r="99" spans="1:46" ht="36.75" customHeight="1" x14ac:dyDescent="0.25">
      <c r="A99" s="104">
        <v>91</v>
      </c>
      <c r="B99" s="276"/>
      <c r="C99" s="269"/>
      <c r="D99" s="267"/>
      <c r="E99" s="156" t="s">
        <v>5</v>
      </c>
      <c r="F99" s="102">
        <f>SUM(G99:R99)</f>
        <v>0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2">
        <v>0</v>
      </c>
      <c r="R99" s="102">
        <v>0</v>
      </c>
      <c r="T99" s="297">
        <f t="shared" si="63"/>
        <v>0</v>
      </c>
      <c r="U99" s="297">
        <f t="shared" si="64"/>
        <v>0</v>
      </c>
      <c r="V99" s="297">
        <f t="shared" si="65"/>
        <v>0</v>
      </c>
      <c r="W99" s="297">
        <f t="shared" si="66"/>
        <v>0</v>
      </c>
      <c r="X99" s="297">
        <f t="shared" si="67"/>
        <v>0</v>
      </c>
      <c r="Y99" s="297">
        <f t="shared" si="68"/>
        <v>0</v>
      </c>
      <c r="Z99" s="297">
        <f t="shared" si="69"/>
        <v>0</v>
      </c>
      <c r="AA99" s="297">
        <f t="shared" si="70"/>
        <v>0</v>
      </c>
      <c r="AC99" s="155">
        <v>91</v>
      </c>
      <c r="AD99" s="276"/>
      <c r="AE99" s="269"/>
      <c r="AF99" s="267"/>
      <c r="AG99" s="102" t="s">
        <v>5</v>
      </c>
      <c r="AH99" s="102">
        <f>SUM(AI99:AT99)</f>
        <v>0</v>
      </c>
      <c r="AI99" s="102">
        <v>0</v>
      </c>
      <c r="AJ99" s="102">
        <v>0</v>
      </c>
      <c r="AK99" s="102">
        <v>0</v>
      </c>
      <c r="AL99" s="102">
        <v>0</v>
      </c>
      <c r="AM99" s="102">
        <v>0</v>
      </c>
      <c r="AN99" s="117">
        <v>0</v>
      </c>
      <c r="AO99" s="117">
        <v>0</v>
      </c>
      <c r="AP99" s="117">
        <v>0</v>
      </c>
      <c r="AQ99" s="141">
        <v>0</v>
      </c>
      <c r="AR99" s="141">
        <v>0</v>
      </c>
      <c r="AS99" s="141">
        <v>0</v>
      </c>
      <c r="AT99" s="141">
        <v>0</v>
      </c>
    </row>
    <row r="100" spans="1:46" ht="17.25" customHeight="1" x14ac:dyDescent="0.25">
      <c r="A100" s="104">
        <v>92</v>
      </c>
      <c r="B100" s="276"/>
      <c r="C100" s="269"/>
      <c r="D100" s="267"/>
      <c r="E100" s="156" t="s">
        <v>6</v>
      </c>
      <c r="F100" s="102">
        <f>SUM(G100:R100)</f>
        <v>342.4</v>
      </c>
      <c r="G100" s="102">
        <v>0</v>
      </c>
      <c r="H100" s="102">
        <v>0</v>
      </c>
      <c r="I100" s="102">
        <v>42.4</v>
      </c>
      <c r="J100" s="1">
        <v>0</v>
      </c>
      <c r="K100" s="1">
        <v>50</v>
      </c>
      <c r="L100" s="1">
        <v>0</v>
      </c>
      <c r="M100" s="1">
        <v>0</v>
      </c>
      <c r="N100" s="1">
        <v>50</v>
      </c>
      <c r="O100" s="1">
        <v>50</v>
      </c>
      <c r="P100" s="1">
        <v>50</v>
      </c>
      <c r="Q100" s="1">
        <v>50</v>
      </c>
      <c r="R100" s="1">
        <v>50</v>
      </c>
      <c r="T100" s="297">
        <f t="shared" si="63"/>
        <v>0</v>
      </c>
      <c r="U100" s="297">
        <f t="shared" si="64"/>
        <v>50</v>
      </c>
      <c r="V100" s="297">
        <f t="shared" si="65"/>
        <v>0</v>
      </c>
      <c r="W100" s="297">
        <f t="shared" si="66"/>
        <v>-50</v>
      </c>
      <c r="X100" s="297">
        <f t="shared" si="67"/>
        <v>0</v>
      </c>
      <c r="Y100" s="297">
        <f t="shared" si="68"/>
        <v>0</v>
      </c>
      <c r="Z100" s="297">
        <f t="shared" si="69"/>
        <v>0</v>
      </c>
      <c r="AA100" s="297">
        <f t="shared" si="70"/>
        <v>0</v>
      </c>
      <c r="AC100" s="155">
        <v>92</v>
      </c>
      <c r="AD100" s="276"/>
      <c r="AE100" s="269"/>
      <c r="AF100" s="267"/>
      <c r="AG100" s="102" t="s">
        <v>6</v>
      </c>
      <c r="AH100" s="102">
        <f>SUM(AI100:AT100)</f>
        <v>342.4</v>
      </c>
      <c r="AI100" s="102">
        <v>0</v>
      </c>
      <c r="AJ100" s="102">
        <v>0</v>
      </c>
      <c r="AK100" s="102">
        <v>42.4</v>
      </c>
      <c r="AL100" s="1">
        <v>0</v>
      </c>
      <c r="AM100" s="1">
        <v>50</v>
      </c>
      <c r="AN100" s="145">
        <v>50</v>
      </c>
      <c r="AO100" s="145">
        <v>0</v>
      </c>
      <c r="AP100" s="145">
        <v>0</v>
      </c>
      <c r="AQ100" s="1">
        <v>50</v>
      </c>
      <c r="AR100" s="1">
        <v>50</v>
      </c>
      <c r="AS100" s="1">
        <v>50</v>
      </c>
      <c r="AT100" s="1">
        <v>50</v>
      </c>
    </row>
    <row r="101" spans="1:46" ht="26.25" customHeight="1" x14ac:dyDescent="0.25">
      <c r="A101" s="104">
        <v>93</v>
      </c>
      <c r="B101" s="277"/>
      <c r="C101" s="270"/>
      <c r="D101" s="271"/>
      <c r="E101" s="156" t="s">
        <v>55</v>
      </c>
      <c r="F101" s="102">
        <f>SUM(G101:R101)</f>
        <v>0</v>
      </c>
      <c r="G101" s="102">
        <v>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102">
        <v>0</v>
      </c>
      <c r="P101" s="102">
        <v>0</v>
      </c>
      <c r="Q101" s="102">
        <v>0</v>
      </c>
      <c r="R101" s="102">
        <v>0</v>
      </c>
      <c r="T101" s="297">
        <f t="shared" si="63"/>
        <v>0</v>
      </c>
      <c r="U101" s="297">
        <f t="shared" si="64"/>
        <v>0</v>
      </c>
      <c r="V101" s="297">
        <f t="shared" si="65"/>
        <v>0</v>
      </c>
      <c r="W101" s="297">
        <f t="shared" si="66"/>
        <v>0</v>
      </c>
      <c r="X101" s="297">
        <f t="shared" si="67"/>
        <v>0</v>
      </c>
      <c r="Y101" s="297">
        <f t="shared" si="68"/>
        <v>0</v>
      </c>
      <c r="Z101" s="297">
        <f t="shared" si="69"/>
        <v>0</v>
      </c>
      <c r="AA101" s="297">
        <f t="shared" si="70"/>
        <v>0</v>
      </c>
      <c r="AC101" s="155">
        <v>93</v>
      </c>
      <c r="AD101" s="277"/>
      <c r="AE101" s="270"/>
      <c r="AF101" s="271"/>
      <c r="AG101" s="102" t="s">
        <v>55</v>
      </c>
      <c r="AH101" s="102">
        <f>SUM(AI101:AT101)</f>
        <v>0</v>
      </c>
      <c r="AI101" s="102">
        <v>0</v>
      </c>
      <c r="AJ101" s="102">
        <v>0</v>
      </c>
      <c r="AK101" s="102">
        <v>0</v>
      </c>
      <c r="AL101" s="102">
        <v>0</v>
      </c>
      <c r="AM101" s="102">
        <v>0</v>
      </c>
      <c r="AN101" s="117">
        <v>0</v>
      </c>
      <c r="AO101" s="117">
        <v>0</v>
      </c>
      <c r="AP101" s="117">
        <v>0</v>
      </c>
      <c r="AQ101" s="141">
        <v>0</v>
      </c>
      <c r="AR101" s="141">
        <v>0</v>
      </c>
      <c r="AS101" s="141">
        <v>0</v>
      </c>
      <c r="AT101" s="141">
        <v>0</v>
      </c>
    </row>
    <row r="102" spans="1:46" ht="15" customHeight="1" x14ac:dyDescent="0.25">
      <c r="A102" s="104">
        <v>94</v>
      </c>
      <c r="B102" s="275" t="s">
        <v>41</v>
      </c>
      <c r="C102" s="266" t="s">
        <v>43</v>
      </c>
      <c r="D102" s="278" t="s">
        <v>11</v>
      </c>
      <c r="E102" s="156" t="s">
        <v>3</v>
      </c>
      <c r="F102" s="102">
        <f>SUM(F103:F106)</f>
        <v>1080606.5</v>
      </c>
      <c r="G102" s="102">
        <f t="shared" ref="G102:R102" si="103">SUM(G103:G106)</f>
        <v>82233.7</v>
      </c>
      <c r="H102" s="102">
        <f t="shared" si="103"/>
        <v>80306.200000000012</v>
      </c>
      <c r="I102" s="102">
        <f t="shared" si="103"/>
        <v>87397.7</v>
      </c>
      <c r="J102" s="102">
        <f t="shared" si="103"/>
        <v>78264.2</v>
      </c>
      <c r="K102" s="102">
        <f t="shared" si="103"/>
        <v>118585.2</v>
      </c>
      <c r="L102" s="102">
        <f>SUM(L103:L106)</f>
        <v>83219.5</v>
      </c>
      <c r="M102" s="102">
        <f t="shared" si="103"/>
        <v>93100</v>
      </c>
      <c r="N102" s="102">
        <f t="shared" si="103"/>
        <v>91500</v>
      </c>
      <c r="O102" s="102">
        <f t="shared" si="103"/>
        <v>91500</v>
      </c>
      <c r="P102" s="102">
        <f t="shared" si="103"/>
        <v>91500</v>
      </c>
      <c r="Q102" s="102">
        <f t="shared" si="103"/>
        <v>91500</v>
      </c>
      <c r="R102" s="102">
        <f t="shared" si="103"/>
        <v>91500</v>
      </c>
      <c r="T102" s="297">
        <f t="shared" si="63"/>
        <v>-957.9000000001397</v>
      </c>
      <c r="U102" s="297">
        <f t="shared" si="64"/>
        <v>15642.099999999991</v>
      </c>
      <c r="V102" s="297">
        <f t="shared" si="65"/>
        <v>-9100</v>
      </c>
      <c r="W102" s="297">
        <f t="shared" si="66"/>
        <v>-7500</v>
      </c>
      <c r="X102" s="297">
        <f t="shared" si="67"/>
        <v>0</v>
      </c>
      <c r="Y102" s="297">
        <f t="shared" si="68"/>
        <v>0</v>
      </c>
      <c r="Z102" s="297">
        <f t="shared" si="69"/>
        <v>0</v>
      </c>
      <c r="AA102" s="297">
        <f t="shared" si="70"/>
        <v>0</v>
      </c>
      <c r="AC102" s="155">
        <v>94</v>
      </c>
      <c r="AD102" s="279" t="s">
        <v>41</v>
      </c>
      <c r="AE102" s="268" t="s">
        <v>43</v>
      </c>
      <c r="AF102" s="278" t="s">
        <v>11</v>
      </c>
      <c r="AG102" s="102" t="s">
        <v>3</v>
      </c>
      <c r="AH102" s="102">
        <f>SUM(AH103:AH106)</f>
        <v>1079648.5999999999</v>
      </c>
      <c r="AI102" s="102">
        <f t="shared" ref="AI102:AT102" si="104">SUM(AI103:AI106)</f>
        <v>82233.7</v>
      </c>
      <c r="AJ102" s="102">
        <f t="shared" si="104"/>
        <v>80306.200000000012</v>
      </c>
      <c r="AK102" s="102">
        <f t="shared" si="104"/>
        <v>87397.7</v>
      </c>
      <c r="AL102" s="102">
        <f t="shared" si="104"/>
        <v>78264.2</v>
      </c>
      <c r="AM102" s="102">
        <f t="shared" si="104"/>
        <v>118585.2</v>
      </c>
      <c r="AN102" s="117">
        <f>SUM(AN103:AN106)</f>
        <v>98861.599999999991</v>
      </c>
      <c r="AO102" s="117">
        <f t="shared" si="104"/>
        <v>84000</v>
      </c>
      <c r="AP102" s="117">
        <f t="shared" si="104"/>
        <v>84000</v>
      </c>
      <c r="AQ102" s="141">
        <f t="shared" si="104"/>
        <v>91500</v>
      </c>
      <c r="AR102" s="141">
        <f t="shared" si="104"/>
        <v>91500</v>
      </c>
      <c r="AS102" s="141">
        <f t="shared" si="104"/>
        <v>91500</v>
      </c>
      <c r="AT102" s="141">
        <f t="shared" si="104"/>
        <v>91500</v>
      </c>
    </row>
    <row r="103" spans="1:46" ht="23.25" customHeight="1" x14ac:dyDescent="0.25">
      <c r="A103" s="104">
        <v>95</v>
      </c>
      <c r="B103" s="276"/>
      <c r="C103" s="267"/>
      <c r="D103" s="278"/>
      <c r="E103" s="156" t="s">
        <v>4</v>
      </c>
      <c r="F103" s="102">
        <f>SUM(G103:R103)</f>
        <v>0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T103" s="297">
        <f t="shared" si="63"/>
        <v>0</v>
      </c>
      <c r="U103" s="297">
        <f t="shared" si="64"/>
        <v>0</v>
      </c>
      <c r="V103" s="297">
        <f t="shared" si="65"/>
        <v>0</v>
      </c>
      <c r="W103" s="297">
        <f t="shared" si="66"/>
        <v>0</v>
      </c>
      <c r="X103" s="297">
        <f t="shared" si="67"/>
        <v>0</v>
      </c>
      <c r="Y103" s="297">
        <f t="shared" si="68"/>
        <v>0</v>
      </c>
      <c r="Z103" s="297">
        <f t="shared" si="69"/>
        <v>0</v>
      </c>
      <c r="AA103" s="297">
        <f t="shared" si="70"/>
        <v>0</v>
      </c>
      <c r="AC103" s="155">
        <v>95</v>
      </c>
      <c r="AD103" s="279"/>
      <c r="AE103" s="269"/>
      <c r="AF103" s="278"/>
      <c r="AG103" s="102" t="s">
        <v>4</v>
      </c>
      <c r="AH103" s="102">
        <f>SUM(AI103:AT103)</f>
        <v>0</v>
      </c>
      <c r="AI103" s="102">
        <v>0</v>
      </c>
      <c r="AJ103" s="102">
        <v>0</v>
      </c>
      <c r="AK103" s="102">
        <v>0</v>
      </c>
      <c r="AL103" s="102">
        <v>0</v>
      </c>
      <c r="AM103" s="102">
        <v>0</v>
      </c>
      <c r="AN103" s="117">
        <v>0</v>
      </c>
      <c r="AO103" s="117">
        <v>0</v>
      </c>
      <c r="AP103" s="117">
        <v>0</v>
      </c>
      <c r="AQ103" s="141">
        <v>0</v>
      </c>
      <c r="AR103" s="141">
        <v>0</v>
      </c>
      <c r="AS103" s="141">
        <v>0</v>
      </c>
      <c r="AT103" s="141">
        <v>0</v>
      </c>
    </row>
    <row r="104" spans="1:46" ht="38.25" customHeight="1" x14ac:dyDescent="0.25">
      <c r="A104" s="104">
        <v>96</v>
      </c>
      <c r="B104" s="276"/>
      <c r="C104" s="267"/>
      <c r="D104" s="278"/>
      <c r="E104" s="156" t="s">
        <v>5</v>
      </c>
      <c r="F104" s="102">
        <f>SUM(G104:R104)</f>
        <v>15002.2</v>
      </c>
      <c r="G104" s="102">
        <f>5115+845</f>
        <v>5960</v>
      </c>
      <c r="H104" s="102">
        <v>1395.9</v>
      </c>
      <c r="I104" s="102">
        <v>7646.3</v>
      </c>
      <c r="J104" s="102">
        <v>0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T104" s="297">
        <f t="shared" si="63"/>
        <v>0</v>
      </c>
      <c r="U104" s="297">
        <f t="shared" si="64"/>
        <v>0</v>
      </c>
      <c r="V104" s="297">
        <f t="shared" si="65"/>
        <v>0</v>
      </c>
      <c r="W104" s="297">
        <f t="shared" si="66"/>
        <v>0</v>
      </c>
      <c r="X104" s="297">
        <f t="shared" si="67"/>
        <v>0</v>
      </c>
      <c r="Y104" s="297">
        <f t="shared" si="68"/>
        <v>0</v>
      </c>
      <c r="Z104" s="297">
        <f t="shared" si="69"/>
        <v>0</v>
      </c>
      <c r="AA104" s="297">
        <f t="shared" si="70"/>
        <v>0</v>
      </c>
      <c r="AC104" s="155">
        <v>96</v>
      </c>
      <c r="AD104" s="279"/>
      <c r="AE104" s="269"/>
      <c r="AF104" s="278"/>
      <c r="AG104" s="102" t="s">
        <v>5</v>
      </c>
      <c r="AH104" s="102">
        <f>SUM(AI104:AT104)</f>
        <v>15002.2</v>
      </c>
      <c r="AI104" s="102">
        <f>5115+845</f>
        <v>5960</v>
      </c>
      <c r="AJ104" s="102">
        <v>1395.9</v>
      </c>
      <c r="AK104" s="102">
        <v>7646.3</v>
      </c>
      <c r="AL104" s="102">
        <v>0</v>
      </c>
      <c r="AM104" s="102">
        <v>0</v>
      </c>
      <c r="AN104" s="117">
        <v>0</v>
      </c>
      <c r="AO104" s="117">
        <v>0</v>
      </c>
      <c r="AP104" s="117">
        <v>0</v>
      </c>
      <c r="AQ104" s="141">
        <v>0</v>
      </c>
      <c r="AR104" s="141">
        <v>0</v>
      </c>
      <c r="AS104" s="141">
        <v>0</v>
      </c>
      <c r="AT104" s="141">
        <v>0</v>
      </c>
    </row>
    <row r="105" spans="1:46" ht="18.75" customHeight="1" x14ac:dyDescent="0.25">
      <c r="A105" s="104">
        <v>97</v>
      </c>
      <c r="B105" s="276"/>
      <c r="C105" s="267"/>
      <c r="D105" s="278"/>
      <c r="E105" s="156" t="s">
        <v>6</v>
      </c>
      <c r="F105" s="102">
        <f>SUM(G105:R105)</f>
        <v>1065604.3</v>
      </c>
      <c r="G105" s="102">
        <v>76273.7</v>
      </c>
      <c r="H105" s="102">
        <f>26648+10463.5+3832+410.1+833+8574.5+2245.9+4544+326.2+1500+1254.7+1282+10471.1+2997.8-H104+150+2930.3+1843.1</f>
        <v>78910.300000000017</v>
      </c>
      <c r="I105" s="102">
        <v>79751.399999999994</v>
      </c>
      <c r="J105" s="102">
        <v>78264.2</v>
      </c>
      <c r="K105" s="102">
        <f>115963.8-50+2671.4</f>
        <v>118585.2</v>
      </c>
      <c r="L105" s="102">
        <f>86000+5500+1000+600-9880.5</f>
        <v>83219.5</v>
      </c>
      <c r="M105" s="102">
        <f>86000+5500+1000+600</f>
        <v>93100</v>
      </c>
      <c r="N105" s="102">
        <v>91500</v>
      </c>
      <c r="O105" s="102">
        <v>91500</v>
      </c>
      <c r="P105" s="102">
        <v>91500</v>
      </c>
      <c r="Q105" s="102">
        <v>91500</v>
      </c>
      <c r="R105" s="102">
        <v>91500</v>
      </c>
      <c r="T105" s="297">
        <f t="shared" si="63"/>
        <v>-957.9000000001397</v>
      </c>
      <c r="U105" s="297">
        <f t="shared" si="64"/>
        <v>15642.099999999991</v>
      </c>
      <c r="V105" s="297">
        <f t="shared" si="65"/>
        <v>-9100</v>
      </c>
      <c r="W105" s="297">
        <f t="shared" si="66"/>
        <v>-7500</v>
      </c>
      <c r="X105" s="297">
        <f t="shared" si="67"/>
        <v>0</v>
      </c>
      <c r="Y105" s="297">
        <f t="shared" si="68"/>
        <v>0</v>
      </c>
      <c r="Z105" s="297">
        <f t="shared" si="69"/>
        <v>0</v>
      </c>
      <c r="AA105" s="297">
        <f t="shared" si="70"/>
        <v>0</v>
      </c>
      <c r="AC105" s="155">
        <v>97</v>
      </c>
      <c r="AD105" s="279"/>
      <c r="AE105" s="269"/>
      <c r="AF105" s="278"/>
      <c r="AG105" s="102" t="s">
        <v>6</v>
      </c>
      <c r="AH105" s="102">
        <f>SUM(AI105:AT105)</f>
        <v>1064646.3999999999</v>
      </c>
      <c r="AI105" s="102">
        <v>76273.7</v>
      </c>
      <c r="AJ105" s="102">
        <f>26648+10463.5+3832+410.1+833+8574.5+2245.9+4544+326.2+1500+1254.7+1282+10471.1+2997.8-AJ104+150+2930.3+1843.1</f>
        <v>78910.300000000017</v>
      </c>
      <c r="AK105" s="102">
        <v>79751.399999999994</v>
      </c>
      <c r="AL105" s="102">
        <v>78264.2</v>
      </c>
      <c r="AM105" s="102">
        <f>115963.8-50+2671.4</f>
        <v>118585.2</v>
      </c>
      <c r="AN105" s="117">
        <f>1000+1056+82945+9000+600+2411.2+1849.4</f>
        <v>98861.599999999991</v>
      </c>
      <c r="AO105" s="117">
        <f>82000+2000</f>
        <v>84000</v>
      </c>
      <c r="AP105" s="117">
        <f>82000+2000</f>
        <v>84000</v>
      </c>
      <c r="AQ105" s="141">
        <v>91500</v>
      </c>
      <c r="AR105" s="141">
        <v>91500</v>
      </c>
      <c r="AS105" s="141">
        <v>91500</v>
      </c>
      <c r="AT105" s="141">
        <v>91500</v>
      </c>
    </row>
    <row r="106" spans="1:46" ht="24" customHeight="1" x14ac:dyDescent="0.25">
      <c r="A106" s="104">
        <v>98</v>
      </c>
      <c r="B106" s="276"/>
      <c r="C106" s="267"/>
      <c r="D106" s="278"/>
      <c r="E106" s="156" t="s">
        <v>55</v>
      </c>
      <c r="F106" s="102">
        <f>SUM(G106:R106)</f>
        <v>0</v>
      </c>
      <c r="G106" s="102">
        <v>0</v>
      </c>
      <c r="H106" s="102">
        <v>0</v>
      </c>
      <c r="I106" s="102">
        <v>0</v>
      </c>
      <c r="J106" s="102">
        <v>0</v>
      </c>
      <c r="K106" s="102">
        <v>0</v>
      </c>
      <c r="L106" s="102">
        <v>0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T106" s="297">
        <f t="shared" si="63"/>
        <v>0</v>
      </c>
      <c r="U106" s="297">
        <f t="shared" si="64"/>
        <v>0</v>
      </c>
      <c r="V106" s="297">
        <f t="shared" si="65"/>
        <v>0</v>
      </c>
      <c r="W106" s="297">
        <f t="shared" si="66"/>
        <v>0</v>
      </c>
      <c r="X106" s="297">
        <f t="shared" si="67"/>
        <v>0</v>
      </c>
      <c r="Y106" s="297">
        <f t="shared" si="68"/>
        <v>0</v>
      </c>
      <c r="Z106" s="297">
        <f t="shared" si="69"/>
        <v>0</v>
      </c>
      <c r="AA106" s="297">
        <f t="shared" si="70"/>
        <v>0</v>
      </c>
      <c r="AC106" s="155">
        <v>98</v>
      </c>
      <c r="AD106" s="279"/>
      <c r="AE106" s="269"/>
      <c r="AF106" s="278"/>
      <c r="AG106" s="102" t="s">
        <v>55</v>
      </c>
      <c r="AH106" s="102">
        <f>SUM(AI106:AT106)</f>
        <v>0</v>
      </c>
      <c r="AI106" s="102">
        <v>0</v>
      </c>
      <c r="AJ106" s="102">
        <v>0</v>
      </c>
      <c r="AK106" s="102">
        <v>0</v>
      </c>
      <c r="AL106" s="102">
        <v>0</v>
      </c>
      <c r="AM106" s="102">
        <v>0</v>
      </c>
      <c r="AN106" s="117">
        <v>0</v>
      </c>
      <c r="AO106" s="117">
        <v>0</v>
      </c>
      <c r="AP106" s="117">
        <v>0</v>
      </c>
      <c r="AQ106" s="141">
        <v>0</v>
      </c>
      <c r="AR106" s="141">
        <v>0</v>
      </c>
      <c r="AS106" s="141">
        <v>0</v>
      </c>
      <c r="AT106" s="141">
        <v>0</v>
      </c>
    </row>
    <row r="107" spans="1:46" x14ac:dyDescent="0.25">
      <c r="A107" s="104">
        <v>99</v>
      </c>
      <c r="B107" s="276"/>
      <c r="C107" s="267"/>
      <c r="D107" s="267" t="s">
        <v>12</v>
      </c>
      <c r="E107" s="156" t="s">
        <v>3</v>
      </c>
      <c r="F107" s="102">
        <f>SUM(F108:F111)</f>
        <v>10042.799999999999</v>
      </c>
      <c r="G107" s="102">
        <f t="shared" ref="G107:R107" si="105">SUM(G108:G111)</f>
        <v>4152.8</v>
      </c>
      <c r="H107" s="102">
        <f t="shared" si="105"/>
        <v>3170</v>
      </c>
      <c r="I107" s="102">
        <f t="shared" si="105"/>
        <v>2620</v>
      </c>
      <c r="J107" s="102">
        <f t="shared" si="105"/>
        <v>100</v>
      </c>
      <c r="K107" s="102">
        <f t="shared" si="105"/>
        <v>0</v>
      </c>
      <c r="L107" s="102">
        <f t="shared" si="105"/>
        <v>0</v>
      </c>
      <c r="M107" s="102">
        <f t="shared" si="105"/>
        <v>0</v>
      </c>
      <c r="N107" s="102">
        <f t="shared" si="105"/>
        <v>0</v>
      </c>
      <c r="O107" s="102">
        <f t="shared" si="105"/>
        <v>0</v>
      </c>
      <c r="P107" s="102">
        <f t="shared" si="105"/>
        <v>0</v>
      </c>
      <c r="Q107" s="102">
        <f t="shared" si="105"/>
        <v>0</v>
      </c>
      <c r="R107" s="102">
        <f t="shared" si="105"/>
        <v>0</v>
      </c>
      <c r="T107" s="297">
        <f t="shared" si="63"/>
        <v>200</v>
      </c>
      <c r="U107" s="297">
        <f t="shared" si="64"/>
        <v>200</v>
      </c>
      <c r="V107" s="297">
        <f t="shared" si="65"/>
        <v>0</v>
      </c>
      <c r="W107" s="297">
        <f t="shared" si="66"/>
        <v>0</v>
      </c>
      <c r="X107" s="297">
        <f t="shared" si="67"/>
        <v>0</v>
      </c>
      <c r="Y107" s="297">
        <f t="shared" si="68"/>
        <v>0</v>
      </c>
      <c r="Z107" s="297">
        <f t="shared" si="69"/>
        <v>0</v>
      </c>
      <c r="AA107" s="297">
        <f t="shared" si="70"/>
        <v>0</v>
      </c>
      <c r="AC107" s="155">
        <v>99</v>
      </c>
      <c r="AD107" s="279"/>
      <c r="AE107" s="269"/>
      <c r="AF107" s="267" t="s">
        <v>12</v>
      </c>
      <c r="AG107" s="102" t="s">
        <v>3</v>
      </c>
      <c r="AH107" s="102">
        <f>SUM(AH108:AH111)</f>
        <v>10242.799999999999</v>
      </c>
      <c r="AI107" s="102">
        <f t="shared" ref="AI107:AT107" si="106">SUM(AI108:AI111)</f>
        <v>4152.8</v>
      </c>
      <c r="AJ107" s="102">
        <f t="shared" si="106"/>
        <v>3170</v>
      </c>
      <c r="AK107" s="102">
        <f t="shared" si="106"/>
        <v>2620</v>
      </c>
      <c r="AL107" s="102">
        <f t="shared" si="106"/>
        <v>100</v>
      </c>
      <c r="AM107" s="102">
        <f t="shared" si="106"/>
        <v>0</v>
      </c>
      <c r="AN107" s="117">
        <f t="shared" si="106"/>
        <v>200</v>
      </c>
      <c r="AO107" s="117">
        <f t="shared" si="106"/>
        <v>0</v>
      </c>
      <c r="AP107" s="117">
        <f t="shared" si="106"/>
        <v>0</v>
      </c>
      <c r="AQ107" s="141">
        <f t="shared" si="106"/>
        <v>0</v>
      </c>
      <c r="AR107" s="141">
        <f t="shared" si="106"/>
        <v>0</v>
      </c>
      <c r="AS107" s="141">
        <f t="shared" si="106"/>
        <v>0</v>
      </c>
      <c r="AT107" s="141">
        <f t="shared" si="106"/>
        <v>0</v>
      </c>
    </row>
    <row r="108" spans="1:46" ht="27" customHeight="1" x14ac:dyDescent="0.25">
      <c r="A108" s="104">
        <v>100</v>
      </c>
      <c r="B108" s="276"/>
      <c r="C108" s="267"/>
      <c r="D108" s="267"/>
      <c r="E108" s="156" t="s">
        <v>4</v>
      </c>
      <c r="F108" s="102">
        <f>SUM(G108:R108)</f>
        <v>0</v>
      </c>
      <c r="G108" s="102">
        <v>0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0</v>
      </c>
      <c r="Q108" s="102">
        <v>0</v>
      </c>
      <c r="R108" s="102">
        <v>0</v>
      </c>
      <c r="T108" s="297">
        <f t="shared" ref="T108:T116" si="107">AH108-F108</f>
        <v>0</v>
      </c>
      <c r="U108" s="297">
        <f t="shared" ref="U108:U116" si="108">AN108-L108</f>
        <v>0</v>
      </c>
      <c r="V108" s="297">
        <f t="shared" ref="V108:V116" si="109">AO108-M108</f>
        <v>0</v>
      </c>
      <c r="W108" s="297">
        <f t="shared" ref="W108:W116" si="110">AP108-N108</f>
        <v>0</v>
      </c>
      <c r="X108" s="297">
        <f t="shared" ref="X108:X116" si="111">AQ108-O108</f>
        <v>0</v>
      </c>
      <c r="Y108" s="297">
        <f t="shared" ref="Y108:Y116" si="112">AR108-P108</f>
        <v>0</v>
      </c>
      <c r="Z108" s="297">
        <f t="shared" ref="Z108:Z116" si="113">AS108-Q108</f>
        <v>0</v>
      </c>
      <c r="AA108" s="297">
        <f t="shared" ref="AA108:AA116" si="114">AT108-R108</f>
        <v>0</v>
      </c>
      <c r="AC108" s="155">
        <v>100</v>
      </c>
      <c r="AD108" s="279"/>
      <c r="AE108" s="269"/>
      <c r="AF108" s="267"/>
      <c r="AG108" s="102" t="s">
        <v>4</v>
      </c>
      <c r="AH108" s="102">
        <f>SUM(AI108:AT108)</f>
        <v>0</v>
      </c>
      <c r="AI108" s="102">
        <v>0</v>
      </c>
      <c r="AJ108" s="102">
        <v>0</v>
      </c>
      <c r="AK108" s="102">
        <v>0</v>
      </c>
      <c r="AL108" s="102">
        <v>0</v>
      </c>
      <c r="AM108" s="102">
        <v>0</v>
      </c>
      <c r="AN108" s="117">
        <v>0</v>
      </c>
      <c r="AO108" s="117">
        <v>0</v>
      </c>
      <c r="AP108" s="117">
        <v>0</v>
      </c>
      <c r="AQ108" s="141">
        <v>0</v>
      </c>
      <c r="AR108" s="141">
        <v>0</v>
      </c>
      <c r="AS108" s="141">
        <v>0</v>
      </c>
      <c r="AT108" s="141">
        <v>0</v>
      </c>
    </row>
    <row r="109" spans="1:46" ht="38.25" customHeight="1" x14ac:dyDescent="0.25">
      <c r="A109" s="104">
        <v>101</v>
      </c>
      <c r="B109" s="276"/>
      <c r="C109" s="267"/>
      <c r="D109" s="267"/>
      <c r="E109" s="156" t="s">
        <v>5</v>
      </c>
      <c r="F109" s="102">
        <f>SUM(G109:R109)</f>
        <v>0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0</v>
      </c>
      <c r="Q109" s="102">
        <v>0</v>
      </c>
      <c r="R109" s="102">
        <v>0</v>
      </c>
      <c r="T109" s="297">
        <f t="shared" si="107"/>
        <v>0</v>
      </c>
      <c r="U109" s="297">
        <f t="shared" si="108"/>
        <v>0</v>
      </c>
      <c r="V109" s="297">
        <f t="shared" si="109"/>
        <v>0</v>
      </c>
      <c r="W109" s="297">
        <f t="shared" si="110"/>
        <v>0</v>
      </c>
      <c r="X109" s="297">
        <f t="shared" si="111"/>
        <v>0</v>
      </c>
      <c r="Y109" s="297">
        <f t="shared" si="112"/>
        <v>0</v>
      </c>
      <c r="Z109" s="297">
        <f t="shared" si="113"/>
        <v>0</v>
      </c>
      <c r="AA109" s="297">
        <f t="shared" si="114"/>
        <v>0</v>
      </c>
      <c r="AC109" s="155">
        <v>101</v>
      </c>
      <c r="AD109" s="279"/>
      <c r="AE109" s="269"/>
      <c r="AF109" s="267"/>
      <c r="AG109" s="102" t="s">
        <v>5</v>
      </c>
      <c r="AH109" s="102">
        <f>SUM(AI109:AT109)</f>
        <v>0</v>
      </c>
      <c r="AI109" s="102">
        <v>0</v>
      </c>
      <c r="AJ109" s="102">
        <v>0</v>
      </c>
      <c r="AK109" s="102">
        <v>0</v>
      </c>
      <c r="AL109" s="102">
        <v>0</v>
      </c>
      <c r="AM109" s="102">
        <v>0</v>
      </c>
      <c r="AN109" s="117">
        <v>0</v>
      </c>
      <c r="AO109" s="117">
        <v>0</v>
      </c>
      <c r="AP109" s="117">
        <v>0</v>
      </c>
      <c r="AQ109" s="141">
        <v>0</v>
      </c>
      <c r="AR109" s="141">
        <v>0</v>
      </c>
      <c r="AS109" s="141">
        <v>0</v>
      </c>
      <c r="AT109" s="141">
        <v>0</v>
      </c>
    </row>
    <row r="110" spans="1:46" ht="15" customHeight="1" x14ac:dyDescent="0.25">
      <c r="A110" s="104">
        <v>102</v>
      </c>
      <c r="B110" s="276"/>
      <c r="C110" s="267"/>
      <c r="D110" s="267"/>
      <c r="E110" s="156" t="s">
        <v>6</v>
      </c>
      <c r="F110" s="102">
        <f>SUM(G110:R110)</f>
        <v>10042.799999999999</v>
      </c>
      <c r="G110" s="102">
        <f>2200+8425-8425+4500-4185+1000+952.8-315</f>
        <v>4152.8</v>
      </c>
      <c r="H110" s="102">
        <f>200+100+1000+520+800-1000+1000+550</f>
        <v>3170</v>
      </c>
      <c r="I110" s="102">
        <f>200+100+1000+520+800</f>
        <v>2620</v>
      </c>
      <c r="J110" s="102">
        <v>100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T110" s="297">
        <f t="shared" si="107"/>
        <v>200</v>
      </c>
      <c r="U110" s="297">
        <f t="shared" si="108"/>
        <v>200</v>
      </c>
      <c r="V110" s="297">
        <f t="shared" si="109"/>
        <v>0</v>
      </c>
      <c r="W110" s="297">
        <f t="shared" si="110"/>
        <v>0</v>
      </c>
      <c r="X110" s="297">
        <f t="shared" si="111"/>
        <v>0</v>
      </c>
      <c r="Y110" s="297">
        <f t="shared" si="112"/>
        <v>0</v>
      </c>
      <c r="Z110" s="297">
        <f t="shared" si="113"/>
        <v>0</v>
      </c>
      <c r="AA110" s="297">
        <f t="shared" si="114"/>
        <v>0</v>
      </c>
      <c r="AC110" s="155">
        <v>102</v>
      </c>
      <c r="AD110" s="279"/>
      <c r="AE110" s="269"/>
      <c r="AF110" s="267"/>
      <c r="AG110" s="102" t="s">
        <v>6</v>
      </c>
      <c r="AH110" s="102">
        <f>SUM(AI110:AT110)</f>
        <v>10242.799999999999</v>
      </c>
      <c r="AI110" s="102">
        <f>2200+8425-8425+4500-4185+1000+952.8-315</f>
        <v>4152.8</v>
      </c>
      <c r="AJ110" s="102">
        <f>200+100+1000+520+800-1000+1000+550</f>
        <v>3170</v>
      </c>
      <c r="AK110" s="102">
        <f>200+100+1000+520+800</f>
        <v>2620</v>
      </c>
      <c r="AL110" s="102">
        <v>100</v>
      </c>
      <c r="AM110" s="102">
        <v>0</v>
      </c>
      <c r="AN110" s="117">
        <v>200</v>
      </c>
      <c r="AO110" s="117">
        <v>0</v>
      </c>
      <c r="AP110" s="117">
        <v>0</v>
      </c>
      <c r="AQ110" s="141">
        <v>0</v>
      </c>
      <c r="AR110" s="141">
        <v>0</v>
      </c>
      <c r="AS110" s="141">
        <v>0</v>
      </c>
      <c r="AT110" s="141">
        <v>0</v>
      </c>
    </row>
    <row r="111" spans="1:46" ht="24.75" customHeight="1" x14ac:dyDescent="0.25">
      <c r="A111" s="104">
        <v>103</v>
      </c>
      <c r="B111" s="276"/>
      <c r="C111" s="267"/>
      <c r="D111" s="271"/>
      <c r="E111" s="156" t="s">
        <v>55</v>
      </c>
      <c r="F111" s="102">
        <f>SUM(G111:R111)</f>
        <v>0</v>
      </c>
      <c r="G111" s="102">
        <v>0</v>
      </c>
      <c r="H111" s="102">
        <v>0</v>
      </c>
      <c r="I111" s="102">
        <v>0</v>
      </c>
      <c r="J111" s="102">
        <v>0</v>
      </c>
      <c r="K111" s="102">
        <v>0</v>
      </c>
      <c r="L111" s="102">
        <v>0</v>
      </c>
      <c r="M111" s="102">
        <v>0</v>
      </c>
      <c r="N111" s="102">
        <v>0</v>
      </c>
      <c r="O111" s="102">
        <v>0</v>
      </c>
      <c r="P111" s="102">
        <v>0</v>
      </c>
      <c r="Q111" s="102">
        <v>0</v>
      </c>
      <c r="R111" s="102">
        <v>0</v>
      </c>
      <c r="T111" s="297">
        <f t="shared" si="107"/>
        <v>0</v>
      </c>
      <c r="U111" s="297">
        <f t="shared" si="108"/>
        <v>0</v>
      </c>
      <c r="V111" s="297">
        <f t="shared" si="109"/>
        <v>0</v>
      </c>
      <c r="W111" s="297">
        <f t="shared" si="110"/>
        <v>0</v>
      </c>
      <c r="X111" s="297">
        <f t="shared" si="111"/>
        <v>0</v>
      </c>
      <c r="Y111" s="297">
        <f t="shared" si="112"/>
        <v>0</v>
      </c>
      <c r="Z111" s="297">
        <f t="shared" si="113"/>
        <v>0</v>
      </c>
      <c r="AA111" s="297">
        <f t="shared" si="114"/>
        <v>0</v>
      </c>
      <c r="AC111" s="155">
        <v>103</v>
      </c>
      <c r="AD111" s="279"/>
      <c r="AE111" s="269"/>
      <c r="AF111" s="271"/>
      <c r="AG111" s="102" t="s">
        <v>55</v>
      </c>
      <c r="AH111" s="102">
        <f>SUM(AI111:AT111)</f>
        <v>0</v>
      </c>
      <c r="AI111" s="102">
        <v>0</v>
      </c>
      <c r="AJ111" s="102">
        <v>0</v>
      </c>
      <c r="AK111" s="102">
        <v>0</v>
      </c>
      <c r="AL111" s="102">
        <v>0</v>
      </c>
      <c r="AM111" s="102">
        <v>0</v>
      </c>
      <c r="AN111" s="117">
        <v>0</v>
      </c>
      <c r="AO111" s="117">
        <v>0</v>
      </c>
      <c r="AP111" s="117">
        <v>0</v>
      </c>
      <c r="AQ111" s="141">
        <v>0</v>
      </c>
      <c r="AR111" s="141">
        <v>0</v>
      </c>
      <c r="AS111" s="141">
        <v>0</v>
      </c>
      <c r="AT111" s="141">
        <v>0</v>
      </c>
    </row>
    <row r="112" spans="1:46" x14ac:dyDescent="0.25">
      <c r="A112" s="104">
        <v>104</v>
      </c>
      <c r="B112" s="276"/>
      <c r="C112" s="267"/>
      <c r="D112" s="266" t="s">
        <v>57</v>
      </c>
      <c r="E112" s="156" t="s">
        <v>3</v>
      </c>
      <c r="F112" s="102">
        <f>SUM(F113:F116)</f>
        <v>9267.2000000000007</v>
      </c>
      <c r="G112" s="102">
        <f t="shared" ref="G112:R112" si="115">SUM(G113:G116)</f>
        <v>1321.2</v>
      </c>
      <c r="H112" s="102">
        <f t="shared" si="115"/>
        <v>1321.2</v>
      </c>
      <c r="I112" s="102">
        <f t="shared" si="115"/>
        <v>1321.2</v>
      </c>
      <c r="J112" s="102">
        <f t="shared" si="115"/>
        <v>1321.2</v>
      </c>
      <c r="K112" s="102">
        <f t="shared" si="115"/>
        <v>1340</v>
      </c>
      <c r="L112" s="102">
        <f t="shared" si="115"/>
        <v>1321.2</v>
      </c>
      <c r="M112" s="102">
        <f t="shared" si="115"/>
        <v>1321.2</v>
      </c>
      <c r="N112" s="102">
        <f t="shared" si="115"/>
        <v>0</v>
      </c>
      <c r="O112" s="102">
        <f t="shared" si="115"/>
        <v>0</v>
      </c>
      <c r="P112" s="102">
        <f t="shared" si="115"/>
        <v>0</v>
      </c>
      <c r="Q112" s="102">
        <f t="shared" si="115"/>
        <v>0</v>
      </c>
      <c r="R112" s="102">
        <f t="shared" si="115"/>
        <v>0</v>
      </c>
      <c r="T112" s="297">
        <f t="shared" si="107"/>
        <v>1321.2000000000007</v>
      </c>
      <c r="U112" s="297">
        <f t="shared" si="108"/>
        <v>0</v>
      </c>
      <c r="V112" s="297">
        <f t="shared" si="109"/>
        <v>0</v>
      </c>
      <c r="W112" s="297">
        <f t="shared" si="110"/>
        <v>1321.2</v>
      </c>
      <c r="X112" s="297">
        <f t="shared" si="111"/>
        <v>0</v>
      </c>
      <c r="Y112" s="297">
        <f t="shared" si="112"/>
        <v>0</v>
      </c>
      <c r="Z112" s="297">
        <f t="shared" si="113"/>
        <v>0</v>
      </c>
      <c r="AA112" s="297">
        <f t="shared" si="114"/>
        <v>0</v>
      </c>
      <c r="AC112" s="155">
        <v>104</v>
      </c>
      <c r="AD112" s="279"/>
      <c r="AE112" s="269"/>
      <c r="AF112" s="266" t="s">
        <v>57</v>
      </c>
      <c r="AG112" s="102" t="s">
        <v>3</v>
      </c>
      <c r="AH112" s="102">
        <f>SUM(AH113:AH116)</f>
        <v>10588.400000000001</v>
      </c>
      <c r="AI112" s="102">
        <f t="shared" ref="AI112:AT112" si="116">SUM(AI113:AI116)</f>
        <v>1321.2</v>
      </c>
      <c r="AJ112" s="102">
        <f t="shared" si="116"/>
        <v>1321.2</v>
      </c>
      <c r="AK112" s="102">
        <f t="shared" si="116"/>
        <v>1321.2</v>
      </c>
      <c r="AL112" s="102">
        <f t="shared" si="116"/>
        <v>1321.2</v>
      </c>
      <c r="AM112" s="102">
        <f t="shared" si="116"/>
        <v>1340</v>
      </c>
      <c r="AN112" s="117">
        <f t="shared" si="116"/>
        <v>1321.2</v>
      </c>
      <c r="AO112" s="117">
        <f t="shared" si="116"/>
        <v>1321.2</v>
      </c>
      <c r="AP112" s="117">
        <f t="shared" si="116"/>
        <v>1321.2</v>
      </c>
      <c r="AQ112" s="141">
        <f t="shared" si="116"/>
        <v>0</v>
      </c>
      <c r="AR112" s="141">
        <f t="shared" si="116"/>
        <v>0</v>
      </c>
      <c r="AS112" s="141">
        <f t="shared" si="116"/>
        <v>0</v>
      </c>
      <c r="AT112" s="141">
        <f t="shared" si="116"/>
        <v>0</v>
      </c>
    </row>
    <row r="113" spans="1:46" ht="21.75" customHeight="1" x14ac:dyDescent="0.25">
      <c r="A113" s="104">
        <v>105</v>
      </c>
      <c r="B113" s="276"/>
      <c r="C113" s="267"/>
      <c r="D113" s="267"/>
      <c r="E113" s="156" t="s">
        <v>4</v>
      </c>
      <c r="F113" s="102">
        <f>SUM(G113:R113)</f>
        <v>0</v>
      </c>
      <c r="G113" s="102">
        <f>0</f>
        <v>0</v>
      </c>
      <c r="H113" s="102">
        <f>0</f>
        <v>0</v>
      </c>
      <c r="I113" s="102">
        <f>0</f>
        <v>0</v>
      </c>
      <c r="J113" s="102">
        <f>0</f>
        <v>0</v>
      </c>
      <c r="K113" s="102">
        <f>0</f>
        <v>0</v>
      </c>
      <c r="L113" s="102">
        <f>0</f>
        <v>0</v>
      </c>
      <c r="M113" s="102">
        <f>0</f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T113" s="297">
        <f t="shared" si="107"/>
        <v>0</v>
      </c>
      <c r="U113" s="297">
        <f t="shared" si="108"/>
        <v>0</v>
      </c>
      <c r="V113" s="297">
        <f t="shared" si="109"/>
        <v>0</v>
      </c>
      <c r="W113" s="297">
        <f t="shared" si="110"/>
        <v>0</v>
      </c>
      <c r="X113" s="297">
        <f t="shared" si="111"/>
        <v>0</v>
      </c>
      <c r="Y113" s="297">
        <f t="shared" si="112"/>
        <v>0</v>
      </c>
      <c r="Z113" s="297">
        <f t="shared" si="113"/>
        <v>0</v>
      </c>
      <c r="AA113" s="297">
        <f t="shared" si="114"/>
        <v>0</v>
      </c>
      <c r="AC113" s="155">
        <v>105</v>
      </c>
      <c r="AD113" s="279"/>
      <c r="AE113" s="269"/>
      <c r="AF113" s="267"/>
      <c r="AG113" s="102" t="s">
        <v>4</v>
      </c>
      <c r="AH113" s="102">
        <f>SUM(AI113:AT113)</f>
        <v>0</v>
      </c>
      <c r="AI113" s="102">
        <f>0</f>
        <v>0</v>
      </c>
      <c r="AJ113" s="102">
        <f>0</f>
        <v>0</v>
      </c>
      <c r="AK113" s="102">
        <f>0</f>
        <v>0</v>
      </c>
      <c r="AL113" s="102">
        <f>0</f>
        <v>0</v>
      </c>
      <c r="AM113" s="102">
        <f>0</f>
        <v>0</v>
      </c>
      <c r="AN113" s="117">
        <f>0</f>
        <v>0</v>
      </c>
      <c r="AO113" s="117">
        <f>0</f>
        <v>0</v>
      </c>
      <c r="AP113" s="117">
        <v>0</v>
      </c>
      <c r="AQ113" s="141">
        <v>0</v>
      </c>
      <c r="AR113" s="141">
        <v>0</v>
      </c>
      <c r="AS113" s="141">
        <v>0</v>
      </c>
      <c r="AT113" s="141">
        <v>0</v>
      </c>
    </row>
    <row r="114" spans="1:46" ht="37.5" customHeight="1" x14ac:dyDescent="0.25">
      <c r="A114" s="104">
        <v>106</v>
      </c>
      <c r="B114" s="276"/>
      <c r="C114" s="267"/>
      <c r="D114" s="267"/>
      <c r="E114" s="156" t="s">
        <v>5</v>
      </c>
      <c r="F114" s="102">
        <f>SUM(G114:R114)</f>
        <v>9267.2000000000007</v>
      </c>
      <c r="G114" s="102">
        <v>1321.2</v>
      </c>
      <c r="H114" s="102">
        <v>1321.2</v>
      </c>
      <c r="I114" s="102">
        <v>1321.2</v>
      </c>
      <c r="J114" s="102">
        <v>1321.2</v>
      </c>
      <c r="K114" s="102">
        <f>1321.2+18.8</f>
        <v>1340</v>
      </c>
      <c r="L114" s="102">
        <v>1321.2</v>
      </c>
      <c r="M114" s="102">
        <v>1321.2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T114" s="297">
        <f t="shared" si="107"/>
        <v>1321.2000000000007</v>
      </c>
      <c r="U114" s="297">
        <f t="shared" si="108"/>
        <v>0</v>
      </c>
      <c r="V114" s="297">
        <f t="shared" si="109"/>
        <v>0</v>
      </c>
      <c r="W114" s="297">
        <f t="shared" si="110"/>
        <v>1321.2</v>
      </c>
      <c r="X114" s="297">
        <f t="shared" si="111"/>
        <v>0</v>
      </c>
      <c r="Y114" s="297">
        <f t="shared" si="112"/>
        <v>0</v>
      </c>
      <c r="Z114" s="297">
        <f t="shared" si="113"/>
        <v>0</v>
      </c>
      <c r="AA114" s="297">
        <f t="shared" si="114"/>
        <v>0</v>
      </c>
      <c r="AC114" s="155">
        <v>106</v>
      </c>
      <c r="AD114" s="279"/>
      <c r="AE114" s="269"/>
      <c r="AF114" s="267"/>
      <c r="AG114" s="102" t="s">
        <v>5</v>
      </c>
      <c r="AH114" s="102">
        <f>SUM(AI114:AT114)</f>
        <v>10588.400000000001</v>
      </c>
      <c r="AI114" s="102">
        <v>1321.2</v>
      </c>
      <c r="AJ114" s="102">
        <v>1321.2</v>
      </c>
      <c r="AK114" s="102">
        <v>1321.2</v>
      </c>
      <c r="AL114" s="102">
        <v>1321.2</v>
      </c>
      <c r="AM114" s="102">
        <f>1321.2+18.8</f>
        <v>1340</v>
      </c>
      <c r="AN114" s="117">
        <v>1321.2</v>
      </c>
      <c r="AO114" s="117">
        <v>1321.2</v>
      </c>
      <c r="AP114" s="117">
        <v>1321.2</v>
      </c>
      <c r="AQ114" s="141">
        <v>0</v>
      </c>
      <c r="AR114" s="141">
        <v>0</v>
      </c>
      <c r="AS114" s="141">
        <v>0</v>
      </c>
      <c r="AT114" s="141">
        <v>0</v>
      </c>
    </row>
    <row r="115" spans="1:46" ht="20.25" customHeight="1" x14ac:dyDescent="0.25">
      <c r="A115" s="104">
        <v>107</v>
      </c>
      <c r="B115" s="276"/>
      <c r="C115" s="267"/>
      <c r="D115" s="267"/>
      <c r="E115" s="156" t="s">
        <v>6</v>
      </c>
      <c r="F115" s="102">
        <f>SUM(G115:R115)</f>
        <v>0</v>
      </c>
      <c r="G115" s="102">
        <f>0</f>
        <v>0</v>
      </c>
      <c r="H115" s="102">
        <f>0</f>
        <v>0</v>
      </c>
      <c r="I115" s="102">
        <f>0</f>
        <v>0</v>
      </c>
      <c r="J115" s="102">
        <f>0</f>
        <v>0</v>
      </c>
      <c r="K115" s="102">
        <f>0</f>
        <v>0</v>
      </c>
      <c r="L115" s="102">
        <f>0</f>
        <v>0</v>
      </c>
      <c r="M115" s="102">
        <f>0</f>
        <v>0</v>
      </c>
      <c r="N115" s="102">
        <v>0</v>
      </c>
      <c r="O115" s="102">
        <v>0</v>
      </c>
      <c r="P115" s="102">
        <v>0</v>
      </c>
      <c r="Q115" s="102">
        <v>0</v>
      </c>
      <c r="R115" s="102">
        <v>0</v>
      </c>
      <c r="T115" s="297">
        <f t="shared" si="107"/>
        <v>0</v>
      </c>
      <c r="U115" s="297">
        <f t="shared" si="108"/>
        <v>0</v>
      </c>
      <c r="V115" s="297">
        <f t="shared" si="109"/>
        <v>0</v>
      </c>
      <c r="W115" s="297">
        <f t="shared" si="110"/>
        <v>0</v>
      </c>
      <c r="X115" s="297">
        <f t="shared" si="111"/>
        <v>0</v>
      </c>
      <c r="Y115" s="297">
        <f t="shared" si="112"/>
        <v>0</v>
      </c>
      <c r="Z115" s="297">
        <f t="shared" si="113"/>
        <v>0</v>
      </c>
      <c r="AA115" s="297">
        <f t="shared" si="114"/>
        <v>0</v>
      </c>
      <c r="AC115" s="155">
        <v>107</v>
      </c>
      <c r="AD115" s="279"/>
      <c r="AE115" s="269"/>
      <c r="AF115" s="267"/>
      <c r="AG115" s="102" t="s">
        <v>6</v>
      </c>
      <c r="AH115" s="102">
        <f>SUM(AI115:AT115)</f>
        <v>0</v>
      </c>
      <c r="AI115" s="102">
        <f>0</f>
        <v>0</v>
      </c>
      <c r="AJ115" s="102">
        <f>0</f>
        <v>0</v>
      </c>
      <c r="AK115" s="102">
        <f>0</f>
        <v>0</v>
      </c>
      <c r="AL115" s="102">
        <f>0</f>
        <v>0</v>
      </c>
      <c r="AM115" s="102">
        <f>0</f>
        <v>0</v>
      </c>
      <c r="AN115" s="117">
        <f>0</f>
        <v>0</v>
      </c>
      <c r="AO115" s="117">
        <f>0</f>
        <v>0</v>
      </c>
      <c r="AP115" s="117">
        <v>0</v>
      </c>
      <c r="AQ115" s="141">
        <v>0</v>
      </c>
      <c r="AR115" s="141">
        <v>0</v>
      </c>
      <c r="AS115" s="141">
        <v>0</v>
      </c>
      <c r="AT115" s="141">
        <v>0</v>
      </c>
    </row>
    <row r="116" spans="1:46" ht="27" customHeight="1" x14ac:dyDescent="0.25">
      <c r="A116" s="105">
        <v>108</v>
      </c>
      <c r="B116" s="276"/>
      <c r="C116" s="267"/>
      <c r="D116" s="267"/>
      <c r="E116" s="158" t="s">
        <v>55</v>
      </c>
      <c r="F116" s="101">
        <f>SUM(G116:R116)</f>
        <v>0</v>
      </c>
      <c r="G116" s="101">
        <f>0</f>
        <v>0</v>
      </c>
      <c r="H116" s="101">
        <f>0</f>
        <v>0</v>
      </c>
      <c r="I116" s="101">
        <f>0</f>
        <v>0</v>
      </c>
      <c r="J116" s="101">
        <f>0</f>
        <v>0</v>
      </c>
      <c r="K116" s="101">
        <f>0</f>
        <v>0</v>
      </c>
      <c r="L116" s="101">
        <f>0</f>
        <v>0</v>
      </c>
      <c r="M116" s="101">
        <f>0</f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T116" s="297">
        <f t="shared" si="107"/>
        <v>0</v>
      </c>
      <c r="U116" s="297">
        <f t="shared" si="108"/>
        <v>0</v>
      </c>
      <c r="V116" s="297">
        <f t="shared" si="109"/>
        <v>0</v>
      </c>
      <c r="W116" s="297">
        <f t="shared" si="110"/>
        <v>0</v>
      </c>
      <c r="X116" s="297">
        <f t="shared" si="111"/>
        <v>0</v>
      </c>
      <c r="Y116" s="297">
        <f t="shared" si="112"/>
        <v>0</v>
      </c>
      <c r="Z116" s="297">
        <f t="shared" si="113"/>
        <v>0</v>
      </c>
      <c r="AA116" s="297">
        <f t="shared" si="114"/>
        <v>0</v>
      </c>
      <c r="AC116" s="155">
        <v>108</v>
      </c>
      <c r="AD116" s="279"/>
      <c r="AE116" s="269"/>
      <c r="AF116" s="271"/>
      <c r="AG116" s="102" t="s">
        <v>55</v>
      </c>
      <c r="AH116" s="102">
        <f>SUM(AI116:AT116)</f>
        <v>0</v>
      </c>
      <c r="AI116" s="102">
        <f>0</f>
        <v>0</v>
      </c>
      <c r="AJ116" s="102">
        <f>0</f>
        <v>0</v>
      </c>
      <c r="AK116" s="102">
        <f>0</f>
        <v>0</v>
      </c>
      <c r="AL116" s="102">
        <f>0</f>
        <v>0</v>
      </c>
      <c r="AM116" s="102">
        <f>0</f>
        <v>0</v>
      </c>
      <c r="AN116" s="117">
        <f>0</f>
        <v>0</v>
      </c>
      <c r="AO116" s="117">
        <f>0</f>
        <v>0</v>
      </c>
      <c r="AP116" s="117">
        <v>0</v>
      </c>
      <c r="AQ116" s="141">
        <v>0</v>
      </c>
      <c r="AR116" s="141">
        <v>0</v>
      </c>
      <c r="AS116" s="141">
        <v>0</v>
      </c>
      <c r="AT116" s="141">
        <v>0</v>
      </c>
    </row>
    <row r="117" spans="1:46" x14ac:dyDescent="0.25">
      <c r="A117" s="104"/>
      <c r="B117" s="276"/>
      <c r="C117" s="267"/>
      <c r="D117" s="156"/>
      <c r="E117" s="156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T117" s="297">
        <f t="shared" ref="T117:T121" si="117">AH117-F117</f>
        <v>1500</v>
      </c>
      <c r="U117" s="297">
        <f t="shared" ref="U117:U121" si="118">AN117-L117</f>
        <v>1500</v>
      </c>
      <c r="V117" s="297">
        <f t="shared" ref="V117:V121" si="119">AO117-M117</f>
        <v>0</v>
      </c>
      <c r="W117" s="297">
        <f t="shared" ref="W117:W121" si="120">AP117-N117</f>
        <v>0</v>
      </c>
      <c r="X117" s="297">
        <f t="shared" ref="X117:X121" si="121">AQ117-O117</f>
        <v>0</v>
      </c>
      <c r="Y117" s="297">
        <f t="shared" ref="Y117:Y121" si="122">AR117-P117</f>
        <v>0</v>
      </c>
      <c r="Z117" s="297">
        <f t="shared" ref="Z117:Z121" si="123">AS117-Q117</f>
        <v>0</v>
      </c>
      <c r="AA117" s="297">
        <f t="shared" ref="AA117:AA121" si="124">AT117-R117</f>
        <v>0</v>
      </c>
      <c r="AC117" s="155">
        <v>109</v>
      </c>
      <c r="AD117" s="279"/>
      <c r="AE117" s="269"/>
      <c r="AF117" s="266" t="s">
        <v>257</v>
      </c>
      <c r="AG117" s="102" t="s">
        <v>3</v>
      </c>
      <c r="AH117" s="102">
        <f>SUM(AH118:AH121)</f>
        <v>1500</v>
      </c>
      <c r="AI117" s="102">
        <f t="shared" ref="AI117:AT117" si="125">SUM(AI118:AI121)</f>
        <v>0</v>
      </c>
      <c r="AJ117" s="102">
        <f t="shared" si="125"/>
        <v>0</v>
      </c>
      <c r="AK117" s="102">
        <f t="shared" si="125"/>
        <v>0</v>
      </c>
      <c r="AL117" s="102">
        <f t="shared" si="125"/>
        <v>0</v>
      </c>
      <c r="AM117" s="102">
        <f t="shared" si="125"/>
        <v>0</v>
      </c>
      <c r="AN117" s="117">
        <f t="shared" si="125"/>
        <v>1500</v>
      </c>
      <c r="AO117" s="117">
        <f t="shared" si="125"/>
        <v>0</v>
      </c>
      <c r="AP117" s="117">
        <f t="shared" si="125"/>
        <v>0</v>
      </c>
      <c r="AQ117" s="141">
        <f t="shared" si="125"/>
        <v>0</v>
      </c>
      <c r="AR117" s="141">
        <f t="shared" si="125"/>
        <v>0</v>
      </c>
      <c r="AS117" s="141">
        <f t="shared" si="125"/>
        <v>0</v>
      </c>
      <c r="AT117" s="141">
        <f t="shared" si="125"/>
        <v>0</v>
      </c>
    </row>
    <row r="118" spans="1:46" ht="24.75" customHeight="1" x14ac:dyDescent="0.25">
      <c r="A118" s="104"/>
      <c r="B118" s="276"/>
      <c r="C118" s="267"/>
      <c r="D118" s="156"/>
      <c r="E118" s="156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T118" s="297">
        <f t="shared" si="117"/>
        <v>0</v>
      </c>
      <c r="U118" s="297">
        <f t="shared" si="118"/>
        <v>0</v>
      </c>
      <c r="V118" s="297">
        <f t="shared" si="119"/>
        <v>0</v>
      </c>
      <c r="W118" s="297">
        <f t="shared" si="120"/>
        <v>0</v>
      </c>
      <c r="X118" s="297">
        <f t="shared" si="121"/>
        <v>0</v>
      </c>
      <c r="Y118" s="297">
        <f t="shared" si="122"/>
        <v>0</v>
      </c>
      <c r="Z118" s="297">
        <f t="shared" si="123"/>
        <v>0</v>
      </c>
      <c r="AA118" s="297">
        <f t="shared" si="124"/>
        <v>0</v>
      </c>
      <c r="AC118" s="155">
        <v>110</v>
      </c>
      <c r="AD118" s="279"/>
      <c r="AE118" s="269"/>
      <c r="AF118" s="267"/>
      <c r="AG118" s="102" t="s">
        <v>4</v>
      </c>
      <c r="AH118" s="102">
        <f>SUM(AI118:AT118)</f>
        <v>0</v>
      </c>
      <c r="AI118" s="102">
        <f>0</f>
        <v>0</v>
      </c>
      <c r="AJ118" s="102">
        <f>0</f>
        <v>0</v>
      </c>
      <c r="AK118" s="102">
        <f>0</f>
        <v>0</v>
      </c>
      <c r="AL118" s="102">
        <f>0</f>
        <v>0</v>
      </c>
      <c r="AM118" s="102">
        <f>0</f>
        <v>0</v>
      </c>
      <c r="AN118" s="117">
        <f>0</f>
        <v>0</v>
      </c>
      <c r="AO118" s="117">
        <f>0</f>
        <v>0</v>
      </c>
      <c r="AP118" s="117">
        <v>0</v>
      </c>
      <c r="AQ118" s="141">
        <v>0</v>
      </c>
      <c r="AR118" s="141">
        <v>0</v>
      </c>
      <c r="AS118" s="141">
        <v>0</v>
      </c>
      <c r="AT118" s="141">
        <v>0</v>
      </c>
    </row>
    <row r="119" spans="1:46" ht="26.25" customHeight="1" x14ac:dyDescent="0.25">
      <c r="A119" s="104"/>
      <c r="B119" s="276"/>
      <c r="C119" s="267"/>
      <c r="D119" s="156"/>
      <c r="E119" s="156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T119" s="297">
        <f t="shared" si="117"/>
        <v>0</v>
      </c>
      <c r="U119" s="297">
        <f t="shared" si="118"/>
        <v>0</v>
      </c>
      <c r="V119" s="297">
        <f t="shared" si="119"/>
        <v>0</v>
      </c>
      <c r="W119" s="297">
        <f t="shared" si="120"/>
        <v>0</v>
      </c>
      <c r="X119" s="297">
        <f t="shared" si="121"/>
        <v>0</v>
      </c>
      <c r="Y119" s="297">
        <f t="shared" si="122"/>
        <v>0</v>
      </c>
      <c r="Z119" s="297">
        <f t="shared" si="123"/>
        <v>0</v>
      </c>
      <c r="AA119" s="297">
        <f t="shared" si="124"/>
        <v>0</v>
      </c>
      <c r="AC119" s="155">
        <v>111</v>
      </c>
      <c r="AD119" s="279"/>
      <c r="AE119" s="269"/>
      <c r="AF119" s="267"/>
      <c r="AG119" s="102" t="s">
        <v>5</v>
      </c>
      <c r="AH119" s="102">
        <f>SUM(AI119:AT119)</f>
        <v>0</v>
      </c>
      <c r="AI119" s="102">
        <v>0</v>
      </c>
      <c r="AJ119" s="102">
        <v>0</v>
      </c>
      <c r="AK119" s="102">
        <v>0</v>
      </c>
      <c r="AL119" s="102">
        <v>0</v>
      </c>
      <c r="AM119" s="102">
        <v>0</v>
      </c>
      <c r="AN119" s="117">
        <v>0</v>
      </c>
      <c r="AO119" s="117">
        <v>0</v>
      </c>
      <c r="AP119" s="117">
        <v>0</v>
      </c>
      <c r="AQ119" s="141">
        <v>0</v>
      </c>
      <c r="AR119" s="141">
        <v>0</v>
      </c>
      <c r="AS119" s="141">
        <v>0</v>
      </c>
      <c r="AT119" s="141">
        <v>0</v>
      </c>
    </row>
    <row r="120" spans="1:46" ht="30" x14ac:dyDescent="0.25">
      <c r="A120" s="104"/>
      <c r="B120" s="276"/>
      <c r="C120" s="267"/>
      <c r="D120" s="156"/>
      <c r="E120" s="156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T120" s="297">
        <f t="shared" si="117"/>
        <v>1500</v>
      </c>
      <c r="U120" s="297">
        <f t="shared" si="118"/>
        <v>1500</v>
      </c>
      <c r="V120" s="297">
        <f t="shared" si="119"/>
        <v>0</v>
      </c>
      <c r="W120" s="297">
        <f t="shared" si="120"/>
        <v>0</v>
      </c>
      <c r="X120" s="297">
        <f t="shared" si="121"/>
        <v>0</v>
      </c>
      <c r="Y120" s="297">
        <f t="shared" si="122"/>
        <v>0</v>
      </c>
      <c r="Z120" s="297">
        <f t="shared" si="123"/>
        <v>0</v>
      </c>
      <c r="AA120" s="297">
        <f t="shared" si="124"/>
        <v>0</v>
      </c>
      <c r="AC120" s="155">
        <v>112</v>
      </c>
      <c r="AD120" s="279"/>
      <c r="AE120" s="269"/>
      <c r="AF120" s="267"/>
      <c r="AG120" s="102" t="s">
        <v>6</v>
      </c>
      <c r="AH120" s="102">
        <f>SUM(AI120:AT120)</f>
        <v>1500</v>
      </c>
      <c r="AI120" s="102">
        <f>0</f>
        <v>0</v>
      </c>
      <c r="AJ120" s="102">
        <f>0</f>
        <v>0</v>
      </c>
      <c r="AK120" s="102">
        <f>0</f>
        <v>0</v>
      </c>
      <c r="AL120" s="102">
        <f>0</f>
        <v>0</v>
      </c>
      <c r="AM120" s="102">
        <f>0</f>
        <v>0</v>
      </c>
      <c r="AN120" s="117">
        <v>1500</v>
      </c>
      <c r="AO120" s="117">
        <f>0</f>
        <v>0</v>
      </c>
      <c r="AP120" s="117">
        <v>0</v>
      </c>
      <c r="AQ120" s="141">
        <v>0</v>
      </c>
      <c r="AR120" s="141">
        <v>0</v>
      </c>
      <c r="AS120" s="141">
        <v>0</v>
      </c>
      <c r="AT120" s="141">
        <v>0</v>
      </c>
    </row>
    <row r="121" spans="1:46" ht="24" customHeight="1" x14ac:dyDescent="0.25">
      <c r="A121" s="104"/>
      <c r="B121" s="276"/>
      <c r="C121" s="267"/>
      <c r="D121" s="156"/>
      <c r="E121" s="156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T121" s="297">
        <f t="shared" si="117"/>
        <v>0</v>
      </c>
      <c r="U121" s="297">
        <f t="shared" si="118"/>
        <v>0</v>
      </c>
      <c r="V121" s="297">
        <f t="shared" si="119"/>
        <v>0</v>
      </c>
      <c r="W121" s="297">
        <f t="shared" si="120"/>
        <v>0</v>
      </c>
      <c r="X121" s="297">
        <f t="shared" si="121"/>
        <v>0</v>
      </c>
      <c r="Y121" s="297">
        <f t="shared" si="122"/>
        <v>0</v>
      </c>
      <c r="Z121" s="297">
        <f t="shared" si="123"/>
        <v>0</v>
      </c>
      <c r="AA121" s="297">
        <f t="shared" si="124"/>
        <v>0</v>
      </c>
      <c r="AC121" s="155">
        <v>113</v>
      </c>
      <c r="AD121" s="279"/>
      <c r="AE121" s="269"/>
      <c r="AF121" s="271"/>
      <c r="AG121" s="102" t="s">
        <v>55</v>
      </c>
      <c r="AH121" s="102">
        <f>SUM(AI121:AT121)</f>
        <v>0</v>
      </c>
      <c r="AI121" s="102">
        <f>0</f>
        <v>0</v>
      </c>
      <c r="AJ121" s="102">
        <f>0</f>
        <v>0</v>
      </c>
      <c r="AK121" s="102">
        <f>0</f>
        <v>0</v>
      </c>
      <c r="AL121" s="102">
        <f>0</f>
        <v>0</v>
      </c>
      <c r="AM121" s="102">
        <f>0</f>
        <v>0</v>
      </c>
      <c r="AN121" s="117">
        <f>0</f>
        <v>0</v>
      </c>
      <c r="AO121" s="117">
        <f>0</f>
        <v>0</v>
      </c>
      <c r="AP121" s="117">
        <v>0</v>
      </c>
      <c r="AQ121" s="141">
        <v>0</v>
      </c>
      <c r="AR121" s="141">
        <v>0</v>
      </c>
      <c r="AS121" s="141">
        <v>0</v>
      </c>
      <c r="AT121" s="141">
        <v>0</v>
      </c>
    </row>
    <row r="122" spans="1:46" x14ac:dyDescent="0.25">
      <c r="A122" s="104">
        <v>109</v>
      </c>
      <c r="B122" s="276"/>
      <c r="C122" s="267"/>
      <c r="D122" s="278" t="s">
        <v>56</v>
      </c>
      <c r="E122" s="156" t="s">
        <v>3</v>
      </c>
      <c r="F122" s="102">
        <f>SUM(F123:F126)</f>
        <v>219.2</v>
      </c>
      <c r="G122" s="102">
        <f t="shared" ref="G122:R122" si="126">SUM(G123:G126)</f>
        <v>34</v>
      </c>
      <c r="H122" s="102">
        <f t="shared" si="126"/>
        <v>34</v>
      </c>
      <c r="I122" s="102">
        <f t="shared" si="126"/>
        <v>34</v>
      </c>
      <c r="J122" s="102">
        <f t="shared" si="126"/>
        <v>34</v>
      </c>
      <c r="K122" s="102">
        <f t="shared" si="126"/>
        <v>15.2</v>
      </c>
      <c r="L122" s="102">
        <f t="shared" si="126"/>
        <v>34</v>
      </c>
      <c r="M122" s="102">
        <f t="shared" si="126"/>
        <v>34</v>
      </c>
      <c r="N122" s="102">
        <f t="shared" si="126"/>
        <v>0</v>
      </c>
      <c r="O122" s="102">
        <f t="shared" si="126"/>
        <v>0</v>
      </c>
      <c r="P122" s="102">
        <f t="shared" si="126"/>
        <v>0</v>
      </c>
      <c r="Q122" s="102">
        <f t="shared" si="126"/>
        <v>0</v>
      </c>
      <c r="R122" s="102">
        <f t="shared" si="126"/>
        <v>0</v>
      </c>
      <c r="T122" s="297">
        <f t="shared" ref="T122:T185" si="127">AH122-F122</f>
        <v>34</v>
      </c>
      <c r="U122" s="297">
        <f t="shared" ref="U122:U185" si="128">AN122-L122</f>
        <v>0</v>
      </c>
      <c r="V122" s="297">
        <f t="shared" ref="V122:V185" si="129">AO122-M122</f>
        <v>0</v>
      </c>
      <c r="W122" s="297">
        <f t="shared" ref="W122:W185" si="130">AP122-N122</f>
        <v>34</v>
      </c>
      <c r="X122" s="297">
        <f t="shared" ref="X122:X185" si="131">AQ122-O122</f>
        <v>0</v>
      </c>
      <c r="Y122" s="297">
        <f t="shared" ref="Y122:Y185" si="132">AR122-P122</f>
        <v>0</v>
      </c>
      <c r="Z122" s="297">
        <f t="shared" ref="Z122:Z185" si="133">AS122-Q122</f>
        <v>0</v>
      </c>
      <c r="AA122" s="297">
        <f t="shared" ref="AA122:AA185" si="134">AT122-R122</f>
        <v>0</v>
      </c>
      <c r="AC122" s="155">
        <v>114</v>
      </c>
      <c r="AD122" s="279"/>
      <c r="AE122" s="269"/>
      <c r="AF122" s="266" t="s">
        <v>56</v>
      </c>
      <c r="AG122" s="102" t="s">
        <v>3</v>
      </c>
      <c r="AH122" s="102">
        <f>SUM(AH123:AH126)</f>
        <v>253.2</v>
      </c>
      <c r="AI122" s="102">
        <f t="shared" ref="AI122:AT122" si="135">SUM(AI123:AI126)</f>
        <v>34</v>
      </c>
      <c r="AJ122" s="102">
        <f t="shared" si="135"/>
        <v>34</v>
      </c>
      <c r="AK122" s="102">
        <f t="shared" si="135"/>
        <v>34</v>
      </c>
      <c r="AL122" s="102">
        <f t="shared" si="135"/>
        <v>34</v>
      </c>
      <c r="AM122" s="102">
        <f t="shared" si="135"/>
        <v>15.2</v>
      </c>
      <c r="AN122" s="117">
        <f t="shared" si="135"/>
        <v>34</v>
      </c>
      <c r="AO122" s="117">
        <f t="shared" si="135"/>
        <v>34</v>
      </c>
      <c r="AP122" s="117">
        <f t="shared" si="135"/>
        <v>34</v>
      </c>
      <c r="AQ122" s="141">
        <f t="shared" si="135"/>
        <v>0</v>
      </c>
      <c r="AR122" s="141">
        <f t="shared" si="135"/>
        <v>0</v>
      </c>
      <c r="AS122" s="141">
        <f t="shared" si="135"/>
        <v>0</v>
      </c>
      <c r="AT122" s="141">
        <f t="shared" si="135"/>
        <v>0</v>
      </c>
    </row>
    <row r="123" spans="1:46" ht="28.5" customHeight="1" x14ac:dyDescent="0.25">
      <c r="A123" s="104">
        <v>110</v>
      </c>
      <c r="B123" s="276"/>
      <c r="C123" s="267"/>
      <c r="D123" s="278"/>
      <c r="E123" s="156" t="s">
        <v>4</v>
      </c>
      <c r="F123" s="102">
        <f>SUM(G123:R123)</f>
        <v>0</v>
      </c>
      <c r="G123" s="102">
        <f>0</f>
        <v>0</v>
      </c>
      <c r="H123" s="102">
        <f>0</f>
        <v>0</v>
      </c>
      <c r="I123" s="102">
        <f>0</f>
        <v>0</v>
      </c>
      <c r="J123" s="102">
        <f>0</f>
        <v>0</v>
      </c>
      <c r="K123" s="102">
        <f>0</f>
        <v>0</v>
      </c>
      <c r="L123" s="102">
        <f>0</f>
        <v>0</v>
      </c>
      <c r="M123" s="102">
        <f>0</f>
        <v>0</v>
      </c>
      <c r="N123" s="102">
        <v>0</v>
      </c>
      <c r="O123" s="102">
        <v>0</v>
      </c>
      <c r="P123" s="102">
        <v>0</v>
      </c>
      <c r="Q123" s="102">
        <v>0</v>
      </c>
      <c r="R123" s="102">
        <v>0</v>
      </c>
      <c r="T123" s="297">
        <f t="shared" si="127"/>
        <v>0</v>
      </c>
      <c r="U123" s="297">
        <f t="shared" si="128"/>
        <v>0</v>
      </c>
      <c r="V123" s="297">
        <f t="shared" si="129"/>
        <v>0</v>
      </c>
      <c r="W123" s="297">
        <f t="shared" si="130"/>
        <v>0</v>
      </c>
      <c r="X123" s="297">
        <f t="shared" si="131"/>
        <v>0</v>
      </c>
      <c r="Y123" s="297">
        <f t="shared" si="132"/>
        <v>0</v>
      </c>
      <c r="Z123" s="297">
        <f t="shared" si="133"/>
        <v>0</v>
      </c>
      <c r="AA123" s="297">
        <f t="shared" si="134"/>
        <v>0</v>
      </c>
      <c r="AC123" s="155">
        <v>115</v>
      </c>
      <c r="AD123" s="279"/>
      <c r="AE123" s="269"/>
      <c r="AF123" s="267"/>
      <c r="AG123" s="102" t="s">
        <v>4</v>
      </c>
      <c r="AH123" s="102">
        <f>SUM(AI123:AT123)</f>
        <v>0</v>
      </c>
      <c r="AI123" s="102">
        <f>0</f>
        <v>0</v>
      </c>
      <c r="AJ123" s="102">
        <f>0</f>
        <v>0</v>
      </c>
      <c r="AK123" s="102">
        <f>0</f>
        <v>0</v>
      </c>
      <c r="AL123" s="102">
        <f>0</f>
        <v>0</v>
      </c>
      <c r="AM123" s="102">
        <f>0</f>
        <v>0</v>
      </c>
      <c r="AN123" s="117">
        <f>0</f>
        <v>0</v>
      </c>
      <c r="AO123" s="117">
        <f>0</f>
        <v>0</v>
      </c>
      <c r="AP123" s="117">
        <v>0</v>
      </c>
      <c r="AQ123" s="141">
        <v>0</v>
      </c>
      <c r="AR123" s="141">
        <v>0</v>
      </c>
      <c r="AS123" s="141">
        <v>0</v>
      </c>
      <c r="AT123" s="141">
        <v>0</v>
      </c>
    </row>
    <row r="124" spans="1:46" ht="32.25" customHeight="1" x14ac:dyDescent="0.25">
      <c r="A124" s="104">
        <v>111</v>
      </c>
      <c r="B124" s="276"/>
      <c r="C124" s="267"/>
      <c r="D124" s="278"/>
      <c r="E124" s="156" t="s">
        <v>5</v>
      </c>
      <c r="F124" s="102">
        <f>SUM(G124:R124)</f>
        <v>219.2</v>
      </c>
      <c r="G124" s="102">
        <v>34</v>
      </c>
      <c r="H124" s="102">
        <v>34</v>
      </c>
      <c r="I124" s="102">
        <v>34</v>
      </c>
      <c r="J124" s="102">
        <v>34</v>
      </c>
      <c r="K124" s="102">
        <f>34-18.8</f>
        <v>15.2</v>
      </c>
      <c r="L124" s="102">
        <v>34</v>
      </c>
      <c r="M124" s="102">
        <v>34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T124" s="297">
        <f t="shared" si="127"/>
        <v>34</v>
      </c>
      <c r="U124" s="297">
        <f t="shared" si="128"/>
        <v>0</v>
      </c>
      <c r="V124" s="297">
        <f t="shared" si="129"/>
        <v>0</v>
      </c>
      <c r="W124" s="297">
        <f t="shared" si="130"/>
        <v>34</v>
      </c>
      <c r="X124" s="297">
        <f t="shared" si="131"/>
        <v>0</v>
      </c>
      <c r="Y124" s="297">
        <f t="shared" si="132"/>
        <v>0</v>
      </c>
      <c r="Z124" s="297">
        <f t="shared" si="133"/>
        <v>0</v>
      </c>
      <c r="AA124" s="297">
        <f t="shared" si="134"/>
        <v>0</v>
      </c>
      <c r="AC124" s="155">
        <v>116</v>
      </c>
      <c r="AD124" s="279"/>
      <c r="AE124" s="269"/>
      <c r="AF124" s="267"/>
      <c r="AG124" s="102" t="s">
        <v>5</v>
      </c>
      <c r="AH124" s="102">
        <f>SUM(AI124:AT124)</f>
        <v>253.2</v>
      </c>
      <c r="AI124" s="102">
        <v>34</v>
      </c>
      <c r="AJ124" s="102">
        <v>34</v>
      </c>
      <c r="AK124" s="102">
        <v>34</v>
      </c>
      <c r="AL124" s="102">
        <v>34</v>
      </c>
      <c r="AM124" s="102">
        <f>34-18.8</f>
        <v>15.2</v>
      </c>
      <c r="AN124" s="117">
        <v>34</v>
      </c>
      <c r="AO124" s="117">
        <v>34</v>
      </c>
      <c r="AP124" s="117">
        <v>34</v>
      </c>
      <c r="AQ124" s="141">
        <v>0</v>
      </c>
      <c r="AR124" s="141">
        <v>0</v>
      </c>
      <c r="AS124" s="141">
        <v>0</v>
      </c>
      <c r="AT124" s="141">
        <v>0</v>
      </c>
    </row>
    <row r="125" spans="1:46" ht="18.75" customHeight="1" x14ac:dyDescent="0.25">
      <c r="A125" s="104">
        <v>112</v>
      </c>
      <c r="B125" s="276"/>
      <c r="C125" s="267"/>
      <c r="D125" s="278"/>
      <c r="E125" s="156" t="s">
        <v>6</v>
      </c>
      <c r="F125" s="102">
        <f>SUM(G125:R125)</f>
        <v>0</v>
      </c>
      <c r="G125" s="102">
        <f>0</f>
        <v>0</v>
      </c>
      <c r="H125" s="102">
        <f>0</f>
        <v>0</v>
      </c>
      <c r="I125" s="102">
        <f>0</f>
        <v>0</v>
      </c>
      <c r="J125" s="102">
        <f>0</f>
        <v>0</v>
      </c>
      <c r="K125" s="102">
        <f>0</f>
        <v>0</v>
      </c>
      <c r="L125" s="102">
        <f>0</f>
        <v>0</v>
      </c>
      <c r="M125" s="102">
        <f>0</f>
        <v>0</v>
      </c>
      <c r="N125" s="102">
        <v>0</v>
      </c>
      <c r="O125" s="102">
        <v>0</v>
      </c>
      <c r="P125" s="102">
        <v>0</v>
      </c>
      <c r="Q125" s="102">
        <v>0</v>
      </c>
      <c r="R125" s="102">
        <v>0</v>
      </c>
      <c r="T125" s="297">
        <f t="shared" si="127"/>
        <v>0</v>
      </c>
      <c r="U125" s="297">
        <f t="shared" si="128"/>
        <v>0</v>
      </c>
      <c r="V125" s="297">
        <f t="shared" si="129"/>
        <v>0</v>
      </c>
      <c r="W125" s="297">
        <f t="shared" si="130"/>
        <v>0</v>
      </c>
      <c r="X125" s="297">
        <f t="shared" si="131"/>
        <v>0</v>
      </c>
      <c r="Y125" s="297">
        <f t="shared" si="132"/>
        <v>0</v>
      </c>
      <c r="Z125" s="297">
        <f t="shared" si="133"/>
        <v>0</v>
      </c>
      <c r="AA125" s="297">
        <f t="shared" si="134"/>
        <v>0</v>
      </c>
      <c r="AC125" s="155">
        <v>117</v>
      </c>
      <c r="AD125" s="279"/>
      <c r="AE125" s="269"/>
      <c r="AF125" s="267"/>
      <c r="AG125" s="102" t="s">
        <v>6</v>
      </c>
      <c r="AH125" s="102">
        <f>SUM(AI125:AT125)</f>
        <v>0</v>
      </c>
      <c r="AI125" s="102">
        <f>0</f>
        <v>0</v>
      </c>
      <c r="AJ125" s="102">
        <f>0</f>
        <v>0</v>
      </c>
      <c r="AK125" s="102">
        <f>0</f>
        <v>0</v>
      </c>
      <c r="AL125" s="102">
        <f>0</f>
        <v>0</v>
      </c>
      <c r="AM125" s="102">
        <f>0</f>
        <v>0</v>
      </c>
      <c r="AN125" s="117">
        <f>0</f>
        <v>0</v>
      </c>
      <c r="AO125" s="117">
        <f>0</f>
        <v>0</v>
      </c>
      <c r="AP125" s="117">
        <v>0</v>
      </c>
      <c r="AQ125" s="141">
        <v>0</v>
      </c>
      <c r="AR125" s="141">
        <v>0</v>
      </c>
      <c r="AS125" s="141">
        <v>0</v>
      </c>
      <c r="AT125" s="141">
        <v>0</v>
      </c>
    </row>
    <row r="126" spans="1:46" ht="30.75" customHeight="1" x14ac:dyDescent="0.25">
      <c r="A126" s="104">
        <v>113</v>
      </c>
      <c r="B126" s="277"/>
      <c r="C126" s="271"/>
      <c r="D126" s="278"/>
      <c r="E126" s="156" t="s">
        <v>55</v>
      </c>
      <c r="F126" s="102">
        <f>SUM(G126:R126)</f>
        <v>0</v>
      </c>
      <c r="G126" s="102">
        <f>0</f>
        <v>0</v>
      </c>
      <c r="H126" s="102">
        <f>0</f>
        <v>0</v>
      </c>
      <c r="I126" s="102">
        <f>0</f>
        <v>0</v>
      </c>
      <c r="J126" s="102">
        <f>0</f>
        <v>0</v>
      </c>
      <c r="K126" s="102">
        <f>0</f>
        <v>0</v>
      </c>
      <c r="L126" s="102">
        <f>0</f>
        <v>0</v>
      </c>
      <c r="M126" s="102">
        <f>0</f>
        <v>0</v>
      </c>
      <c r="N126" s="102">
        <v>0</v>
      </c>
      <c r="O126" s="102">
        <v>0</v>
      </c>
      <c r="P126" s="102">
        <v>0</v>
      </c>
      <c r="Q126" s="102">
        <v>0</v>
      </c>
      <c r="R126" s="102">
        <v>0</v>
      </c>
      <c r="T126" s="297">
        <f t="shared" si="127"/>
        <v>0</v>
      </c>
      <c r="U126" s="297">
        <f t="shared" si="128"/>
        <v>0</v>
      </c>
      <c r="V126" s="297">
        <f t="shared" si="129"/>
        <v>0</v>
      </c>
      <c r="W126" s="297">
        <f t="shared" si="130"/>
        <v>0</v>
      </c>
      <c r="X126" s="297">
        <f t="shared" si="131"/>
        <v>0</v>
      </c>
      <c r="Y126" s="297">
        <f t="shared" si="132"/>
        <v>0</v>
      </c>
      <c r="Z126" s="297">
        <f t="shared" si="133"/>
        <v>0</v>
      </c>
      <c r="AA126" s="297">
        <f t="shared" si="134"/>
        <v>0</v>
      </c>
      <c r="AC126" s="155">
        <v>118</v>
      </c>
      <c r="AD126" s="279"/>
      <c r="AE126" s="270"/>
      <c r="AF126" s="267"/>
      <c r="AG126" s="102" t="s">
        <v>55</v>
      </c>
      <c r="AH126" s="102">
        <f>SUM(AI126:AT126)</f>
        <v>0</v>
      </c>
      <c r="AI126" s="102">
        <f>0</f>
        <v>0</v>
      </c>
      <c r="AJ126" s="102">
        <f>0</f>
        <v>0</v>
      </c>
      <c r="AK126" s="102">
        <f>0</f>
        <v>0</v>
      </c>
      <c r="AL126" s="102">
        <f>0</f>
        <v>0</v>
      </c>
      <c r="AM126" s="102">
        <f>0</f>
        <v>0</v>
      </c>
      <c r="AN126" s="117">
        <f>0</f>
        <v>0</v>
      </c>
      <c r="AO126" s="117">
        <f>0</f>
        <v>0</v>
      </c>
      <c r="AP126" s="117">
        <v>0</v>
      </c>
      <c r="AQ126" s="141">
        <v>0</v>
      </c>
      <c r="AR126" s="141">
        <v>0</v>
      </c>
      <c r="AS126" s="141">
        <v>0</v>
      </c>
      <c r="AT126" s="141">
        <v>0</v>
      </c>
    </row>
    <row r="127" spans="1:46" x14ac:dyDescent="0.25">
      <c r="A127" s="104">
        <v>114</v>
      </c>
      <c r="B127" s="275"/>
      <c r="C127" s="268" t="s">
        <v>51</v>
      </c>
      <c r="D127" s="278" t="s">
        <v>7</v>
      </c>
      <c r="E127" s="156" t="s">
        <v>3</v>
      </c>
      <c r="F127" s="102">
        <f>SUM(F128:F131)</f>
        <v>1100135.7000000002</v>
      </c>
      <c r="G127" s="102">
        <f t="shared" ref="G127:R127" si="136">SUM(G128:G131)</f>
        <v>87741.7</v>
      </c>
      <c r="H127" s="102">
        <f t="shared" si="136"/>
        <v>84831.400000000023</v>
      </c>
      <c r="I127" s="102">
        <f t="shared" si="136"/>
        <v>91372.9</v>
      </c>
      <c r="J127" s="102">
        <f t="shared" si="136"/>
        <v>79719.399999999994</v>
      </c>
      <c r="K127" s="102">
        <f t="shared" si="136"/>
        <v>119940.4</v>
      </c>
      <c r="L127" s="102">
        <f t="shared" si="136"/>
        <v>84574.7</v>
      </c>
      <c r="M127" s="102">
        <f t="shared" si="136"/>
        <v>94455.2</v>
      </c>
      <c r="N127" s="102">
        <f t="shared" si="136"/>
        <v>91500</v>
      </c>
      <c r="O127" s="102">
        <f t="shared" si="136"/>
        <v>91500</v>
      </c>
      <c r="P127" s="102">
        <f t="shared" si="136"/>
        <v>91500</v>
      </c>
      <c r="Q127" s="102">
        <f t="shared" si="136"/>
        <v>91500</v>
      </c>
      <c r="R127" s="102">
        <f t="shared" si="136"/>
        <v>91500</v>
      </c>
      <c r="T127" s="297">
        <f t="shared" si="127"/>
        <v>2097.3000000000466</v>
      </c>
      <c r="U127" s="297">
        <f t="shared" si="128"/>
        <v>17342.099999999991</v>
      </c>
      <c r="V127" s="297">
        <f t="shared" si="129"/>
        <v>-9100</v>
      </c>
      <c r="W127" s="297">
        <f t="shared" si="130"/>
        <v>-6144.8000000000029</v>
      </c>
      <c r="X127" s="297">
        <f t="shared" si="131"/>
        <v>0</v>
      </c>
      <c r="Y127" s="297">
        <f t="shared" si="132"/>
        <v>0</v>
      </c>
      <c r="Z127" s="297">
        <f t="shared" si="133"/>
        <v>0</v>
      </c>
      <c r="AA127" s="297">
        <f t="shared" si="134"/>
        <v>0</v>
      </c>
      <c r="AC127" s="155">
        <v>119</v>
      </c>
      <c r="AD127" s="275"/>
      <c r="AE127" s="268" t="s">
        <v>51</v>
      </c>
      <c r="AF127" s="278" t="s">
        <v>7</v>
      </c>
      <c r="AG127" s="102" t="s">
        <v>3</v>
      </c>
      <c r="AH127" s="102">
        <f>SUM(AH128:AH131)</f>
        <v>1102233.0000000002</v>
      </c>
      <c r="AI127" s="102">
        <f t="shared" ref="AI127:AT127" si="137">SUM(AI128:AI131)</f>
        <v>87741.7</v>
      </c>
      <c r="AJ127" s="102">
        <f t="shared" si="137"/>
        <v>84831.400000000023</v>
      </c>
      <c r="AK127" s="102">
        <f t="shared" si="137"/>
        <v>91372.9</v>
      </c>
      <c r="AL127" s="102">
        <f t="shared" si="137"/>
        <v>79719.399999999994</v>
      </c>
      <c r="AM127" s="102">
        <f t="shared" si="137"/>
        <v>119940.4</v>
      </c>
      <c r="AN127" s="117">
        <f t="shared" si="137"/>
        <v>101916.79999999999</v>
      </c>
      <c r="AO127" s="117">
        <f t="shared" si="137"/>
        <v>85355.199999999997</v>
      </c>
      <c r="AP127" s="117">
        <f t="shared" si="137"/>
        <v>85355.199999999997</v>
      </c>
      <c r="AQ127" s="141">
        <f t="shared" si="137"/>
        <v>91500</v>
      </c>
      <c r="AR127" s="141">
        <f t="shared" si="137"/>
        <v>91500</v>
      </c>
      <c r="AS127" s="141">
        <f t="shared" si="137"/>
        <v>91500</v>
      </c>
      <c r="AT127" s="141">
        <f t="shared" si="137"/>
        <v>91500</v>
      </c>
    </row>
    <row r="128" spans="1:46" ht="24" customHeight="1" x14ac:dyDescent="0.25">
      <c r="A128" s="104">
        <v>115</v>
      </c>
      <c r="B128" s="276"/>
      <c r="C128" s="269"/>
      <c r="D128" s="278"/>
      <c r="E128" s="156" t="s">
        <v>4</v>
      </c>
      <c r="F128" s="102">
        <f>SUM(G128:R128)</f>
        <v>0</v>
      </c>
      <c r="G128" s="102">
        <f t="shared" ref="G128:R128" si="138">G123+G113+G108+G103</f>
        <v>0</v>
      </c>
      <c r="H128" s="102">
        <f t="shared" si="138"/>
        <v>0</v>
      </c>
      <c r="I128" s="102">
        <f t="shared" si="138"/>
        <v>0</v>
      </c>
      <c r="J128" s="102">
        <f t="shared" si="138"/>
        <v>0</v>
      </c>
      <c r="K128" s="102">
        <f t="shared" si="138"/>
        <v>0</v>
      </c>
      <c r="L128" s="102">
        <f t="shared" si="138"/>
        <v>0</v>
      </c>
      <c r="M128" s="102">
        <f t="shared" si="138"/>
        <v>0</v>
      </c>
      <c r="N128" s="102">
        <f t="shared" si="138"/>
        <v>0</v>
      </c>
      <c r="O128" s="102">
        <f t="shared" si="138"/>
        <v>0</v>
      </c>
      <c r="P128" s="102">
        <f t="shared" si="138"/>
        <v>0</v>
      </c>
      <c r="Q128" s="102">
        <f t="shared" si="138"/>
        <v>0</v>
      </c>
      <c r="R128" s="102">
        <f t="shared" si="138"/>
        <v>0</v>
      </c>
      <c r="T128" s="297">
        <f t="shared" si="127"/>
        <v>0</v>
      </c>
      <c r="U128" s="297">
        <f t="shared" si="128"/>
        <v>0</v>
      </c>
      <c r="V128" s="297">
        <f t="shared" si="129"/>
        <v>0</v>
      </c>
      <c r="W128" s="297">
        <f t="shared" si="130"/>
        <v>0</v>
      </c>
      <c r="X128" s="297">
        <f t="shared" si="131"/>
        <v>0</v>
      </c>
      <c r="Y128" s="297">
        <f t="shared" si="132"/>
        <v>0</v>
      </c>
      <c r="Z128" s="297">
        <f t="shared" si="133"/>
        <v>0</v>
      </c>
      <c r="AA128" s="297">
        <f t="shared" si="134"/>
        <v>0</v>
      </c>
      <c r="AC128" s="155">
        <v>120</v>
      </c>
      <c r="AD128" s="276"/>
      <c r="AE128" s="269"/>
      <c r="AF128" s="278"/>
      <c r="AG128" s="102" t="s">
        <v>4</v>
      </c>
      <c r="AH128" s="102">
        <f>SUM(AI128:AT128)</f>
        <v>0</v>
      </c>
      <c r="AI128" s="102">
        <f>AI123+AI113+AI108+AI103+AI118</f>
        <v>0</v>
      </c>
      <c r="AJ128" s="102">
        <f t="shared" ref="AJ128:AT131" si="139">AJ123+AJ113+AJ108+AJ103+AJ118</f>
        <v>0</v>
      </c>
      <c r="AK128" s="102">
        <f t="shared" si="139"/>
        <v>0</v>
      </c>
      <c r="AL128" s="102">
        <f t="shared" si="139"/>
        <v>0</v>
      </c>
      <c r="AM128" s="102">
        <f t="shared" si="139"/>
        <v>0</v>
      </c>
      <c r="AN128" s="117">
        <f t="shared" si="139"/>
        <v>0</v>
      </c>
      <c r="AO128" s="117">
        <f t="shared" si="139"/>
        <v>0</v>
      </c>
      <c r="AP128" s="117">
        <f t="shared" si="139"/>
        <v>0</v>
      </c>
      <c r="AQ128" s="141">
        <f t="shared" si="139"/>
        <v>0</v>
      </c>
      <c r="AR128" s="141">
        <f t="shared" si="139"/>
        <v>0</v>
      </c>
      <c r="AS128" s="141">
        <f t="shared" si="139"/>
        <v>0</v>
      </c>
      <c r="AT128" s="141">
        <f t="shared" si="139"/>
        <v>0</v>
      </c>
    </row>
    <row r="129" spans="1:46" ht="36" customHeight="1" x14ac:dyDescent="0.25">
      <c r="A129" s="104">
        <v>116</v>
      </c>
      <c r="B129" s="276"/>
      <c r="C129" s="269"/>
      <c r="D129" s="278"/>
      <c r="E129" s="156" t="s">
        <v>5</v>
      </c>
      <c r="F129" s="102">
        <f>SUM(G129:R129)</f>
        <v>24488.600000000002</v>
      </c>
      <c r="G129" s="102">
        <f t="shared" ref="G129:R129" si="140">G124+G114+G109+G104</f>
        <v>7315.2</v>
      </c>
      <c r="H129" s="102">
        <f t="shared" si="140"/>
        <v>2751.1000000000004</v>
      </c>
      <c r="I129" s="102">
        <f t="shared" si="140"/>
        <v>9001.5</v>
      </c>
      <c r="J129" s="102">
        <f t="shared" si="140"/>
        <v>1355.2</v>
      </c>
      <c r="K129" s="102">
        <f t="shared" si="140"/>
        <v>1355.2</v>
      </c>
      <c r="L129" s="102">
        <f t="shared" si="140"/>
        <v>1355.2</v>
      </c>
      <c r="M129" s="102">
        <f t="shared" si="140"/>
        <v>1355.2</v>
      </c>
      <c r="N129" s="102">
        <f t="shared" si="140"/>
        <v>0</v>
      </c>
      <c r="O129" s="102">
        <f t="shared" si="140"/>
        <v>0</v>
      </c>
      <c r="P129" s="102">
        <f t="shared" si="140"/>
        <v>0</v>
      </c>
      <c r="Q129" s="102">
        <f t="shared" si="140"/>
        <v>0</v>
      </c>
      <c r="R129" s="102">
        <f t="shared" si="140"/>
        <v>0</v>
      </c>
      <c r="T129" s="297">
        <f t="shared" si="127"/>
        <v>1355.2000000000007</v>
      </c>
      <c r="U129" s="297">
        <f t="shared" si="128"/>
        <v>0</v>
      </c>
      <c r="V129" s="297">
        <f t="shared" si="129"/>
        <v>0</v>
      </c>
      <c r="W129" s="297">
        <f t="shared" si="130"/>
        <v>1355.2</v>
      </c>
      <c r="X129" s="297">
        <f t="shared" si="131"/>
        <v>0</v>
      </c>
      <c r="Y129" s="297">
        <f t="shared" si="132"/>
        <v>0</v>
      </c>
      <c r="Z129" s="297">
        <f t="shared" si="133"/>
        <v>0</v>
      </c>
      <c r="AA129" s="297">
        <f t="shared" si="134"/>
        <v>0</v>
      </c>
      <c r="AC129" s="155">
        <v>121</v>
      </c>
      <c r="AD129" s="276"/>
      <c r="AE129" s="269"/>
      <c r="AF129" s="278"/>
      <c r="AG129" s="102" t="s">
        <v>5</v>
      </c>
      <c r="AH129" s="102">
        <f>SUM(AI129:AT129)</f>
        <v>25843.800000000003</v>
      </c>
      <c r="AI129" s="102">
        <f>AI124+AI114+AI109+AI104+AI119</f>
        <v>7315.2</v>
      </c>
      <c r="AJ129" s="102">
        <f t="shared" si="139"/>
        <v>2751.1000000000004</v>
      </c>
      <c r="AK129" s="102">
        <f t="shared" si="139"/>
        <v>9001.5</v>
      </c>
      <c r="AL129" s="102">
        <f t="shared" si="139"/>
        <v>1355.2</v>
      </c>
      <c r="AM129" s="102">
        <f t="shared" si="139"/>
        <v>1355.2</v>
      </c>
      <c r="AN129" s="117">
        <f t="shared" si="139"/>
        <v>1355.2</v>
      </c>
      <c r="AO129" s="117">
        <f t="shared" si="139"/>
        <v>1355.2</v>
      </c>
      <c r="AP129" s="117">
        <f t="shared" si="139"/>
        <v>1355.2</v>
      </c>
      <c r="AQ129" s="141">
        <f t="shared" si="139"/>
        <v>0</v>
      </c>
      <c r="AR129" s="141">
        <f t="shared" si="139"/>
        <v>0</v>
      </c>
      <c r="AS129" s="141">
        <f t="shared" si="139"/>
        <v>0</v>
      </c>
      <c r="AT129" s="141">
        <f t="shared" si="139"/>
        <v>0</v>
      </c>
    </row>
    <row r="130" spans="1:46" ht="20.25" customHeight="1" x14ac:dyDescent="0.25">
      <c r="A130" s="104">
        <v>117</v>
      </c>
      <c r="B130" s="276"/>
      <c r="C130" s="269"/>
      <c r="D130" s="278"/>
      <c r="E130" s="156" t="s">
        <v>6</v>
      </c>
      <c r="F130" s="102">
        <f>SUM(G130:R130)</f>
        <v>1075647.1000000001</v>
      </c>
      <c r="G130" s="102">
        <f t="shared" ref="G130:R130" si="141">G125+G115+G110+G105</f>
        <v>80426.5</v>
      </c>
      <c r="H130" s="102">
        <f t="shared" si="141"/>
        <v>82080.300000000017</v>
      </c>
      <c r="I130" s="102">
        <f t="shared" si="141"/>
        <v>82371.399999999994</v>
      </c>
      <c r="J130" s="102">
        <f t="shared" si="141"/>
        <v>78364.2</v>
      </c>
      <c r="K130" s="102">
        <f t="shared" si="141"/>
        <v>118585.2</v>
      </c>
      <c r="L130" s="102">
        <f t="shared" si="141"/>
        <v>83219.5</v>
      </c>
      <c r="M130" s="102">
        <f t="shared" si="141"/>
        <v>93100</v>
      </c>
      <c r="N130" s="102">
        <f t="shared" si="141"/>
        <v>91500</v>
      </c>
      <c r="O130" s="102">
        <f t="shared" si="141"/>
        <v>91500</v>
      </c>
      <c r="P130" s="102">
        <f t="shared" si="141"/>
        <v>91500</v>
      </c>
      <c r="Q130" s="102">
        <f t="shared" si="141"/>
        <v>91500</v>
      </c>
      <c r="R130" s="102">
        <f t="shared" si="141"/>
        <v>91500</v>
      </c>
      <c r="T130" s="297">
        <f t="shared" si="127"/>
        <v>742.10000000009313</v>
      </c>
      <c r="U130" s="297">
        <f t="shared" si="128"/>
        <v>17342.099999999991</v>
      </c>
      <c r="V130" s="297">
        <f t="shared" si="129"/>
        <v>-9100</v>
      </c>
      <c r="W130" s="297">
        <f t="shared" si="130"/>
        <v>-7500</v>
      </c>
      <c r="X130" s="297">
        <f t="shared" si="131"/>
        <v>0</v>
      </c>
      <c r="Y130" s="297">
        <f t="shared" si="132"/>
        <v>0</v>
      </c>
      <c r="Z130" s="297">
        <f t="shared" si="133"/>
        <v>0</v>
      </c>
      <c r="AA130" s="297">
        <f t="shared" si="134"/>
        <v>0</v>
      </c>
      <c r="AC130" s="155">
        <v>122</v>
      </c>
      <c r="AD130" s="276"/>
      <c r="AE130" s="269"/>
      <c r="AF130" s="278"/>
      <c r="AG130" s="102" t="s">
        <v>6</v>
      </c>
      <c r="AH130" s="102">
        <f>SUM(AI130:AT130)</f>
        <v>1076389.2000000002</v>
      </c>
      <c r="AI130" s="102">
        <f>AI125+AI115+AI110+AI105+AI120</f>
        <v>80426.5</v>
      </c>
      <c r="AJ130" s="102">
        <f t="shared" si="139"/>
        <v>82080.300000000017</v>
      </c>
      <c r="AK130" s="102">
        <f t="shared" si="139"/>
        <v>82371.399999999994</v>
      </c>
      <c r="AL130" s="102">
        <f t="shared" si="139"/>
        <v>78364.2</v>
      </c>
      <c r="AM130" s="102">
        <f t="shared" si="139"/>
        <v>118585.2</v>
      </c>
      <c r="AN130" s="117">
        <f>AN125+AN115+AN110+AN105+AN120</f>
        <v>100561.59999999999</v>
      </c>
      <c r="AO130" s="117">
        <f t="shared" si="139"/>
        <v>84000</v>
      </c>
      <c r="AP130" s="117">
        <f t="shared" si="139"/>
        <v>84000</v>
      </c>
      <c r="AQ130" s="141">
        <f t="shared" si="139"/>
        <v>91500</v>
      </c>
      <c r="AR130" s="141">
        <f t="shared" si="139"/>
        <v>91500</v>
      </c>
      <c r="AS130" s="141">
        <f t="shared" si="139"/>
        <v>91500</v>
      </c>
      <c r="AT130" s="141">
        <f t="shared" si="139"/>
        <v>91500</v>
      </c>
    </row>
    <row r="131" spans="1:46" ht="24.75" customHeight="1" x14ac:dyDescent="0.25">
      <c r="A131" s="104">
        <v>118</v>
      </c>
      <c r="B131" s="277"/>
      <c r="C131" s="270"/>
      <c r="D131" s="278"/>
      <c r="E131" s="156" t="s">
        <v>55</v>
      </c>
      <c r="F131" s="102">
        <f>SUM(G131:R131)</f>
        <v>0</v>
      </c>
      <c r="G131" s="102">
        <f t="shared" ref="G131:R131" si="142">G126+G116+G111+G106</f>
        <v>0</v>
      </c>
      <c r="H131" s="102">
        <f t="shared" si="142"/>
        <v>0</v>
      </c>
      <c r="I131" s="102">
        <f t="shared" si="142"/>
        <v>0</v>
      </c>
      <c r="J131" s="102">
        <f t="shared" si="142"/>
        <v>0</v>
      </c>
      <c r="K131" s="102">
        <f t="shared" si="142"/>
        <v>0</v>
      </c>
      <c r="L131" s="102">
        <f t="shared" si="142"/>
        <v>0</v>
      </c>
      <c r="M131" s="102">
        <f t="shared" si="142"/>
        <v>0</v>
      </c>
      <c r="N131" s="102">
        <f t="shared" si="142"/>
        <v>0</v>
      </c>
      <c r="O131" s="102">
        <f t="shared" si="142"/>
        <v>0</v>
      </c>
      <c r="P131" s="102">
        <f t="shared" si="142"/>
        <v>0</v>
      </c>
      <c r="Q131" s="102">
        <f t="shared" si="142"/>
        <v>0</v>
      </c>
      <c r="R131" s="102">
        <f t="shared" si="142"/>
        <v>0</v>
      </c>
      <c r="T131" s="297">
        <f t="shared" si="127"/>
        <v>0</v>
      </c>
      <c r="U131" s="297">
        <f t="shared" si="128"/>
        <v>0</v>
      </c>
      <c r="V131" s="297">
        <f t="shared" si="129"/>
        <v>0</v>
      </c>
      <c r="W131" s="297">
        <f t="shared" si="130"/>
        <v>0</v>
      </c>
      <c r="X131" s="297">
        <f t="shared" si="131"/>
        <v>0</v>
      </c>
      <c r="Y131" s="297">
        <f t="shared" si="132"/>
        <v>0</v>
      </c>
      <c r="Z131" s="297">
        <f t="shared" si="133"/>
        <v>0</v>
      </c>
      <c r="AA131" s="297">
        <f t="shared" si="134"/>
        <v>0</v>
      </c>
      <c r="AC131" s="155">
        <v>123</v>
      </c>
      <c r="AD131" s="277"/>
      <c r="AE131" s="270"/>
      <c r="AF131" s="278"/>
      <c r="AG131" s="102" t="s">
        <v>55</v>
      </c>
      <c r="AH131" s="102">
        <f>SUM(AI131:AT131)</f>
        <v>0</v>
      </c>
      <c r="AI131" s="102">
        <f>AI126+AI116+AI111+AI106+AI121</f>
        <v>0</v>
      </c>
      <c r="AJ131" s="102">
        <f t="shared" si="139"/>
        <v>0</v>
      </c>
      <c r="AK131" s="102">
        <f t="shared" si="139"/>
        <v>0</v>
      </c>
      <c r="AL131" s="102">
        <f t="shared" si="139"/>
        <v>0</v>
      </c>
      <c r="AM131" s="102">
        <f t="shared" si="139"/>
        <v>0</v>
      </c>
      <c r="AN131" s="117">
        <f t="shared" si="139"/>
        <v>0</v>
      </c>
      <c r="AO131" s="117">
        <f t="shared" si="139"/>
        <v>0</v>
      </c>
      <c r="AP131" s="117">
        <f t="shared" si="139"/>
        <v>0</v>
      </c>
      <c r="AQ131" s="141">
        <f t="shared" si="139"/>
        <v>0</v>
      </c>
      <c r="AR131" s="141">
        <f t="shared" si="139"/>
        <v>0</v>
      </c>
      <c r="AS131" s="141">
        <f t="shared" si="139"/>
        <v>0</v>
      </c>
      <c r="AT131" s="141">
        <f t="shared" si="139"/>
        <v>0</v>
      </c>
    </row>
    <row r="132" spans="1:46" x14ac:dyDescent="0.25">
      <c r="A132" s="104">
        <v>119</v>
      </c>
      <c r="B132" s="279" t="s">
        <v>42</v>
      </c>
      <c r="C132" s="268" t="s">
        <v>52</v>
      </c>
      <c r="D132" s="278" t="s">
        <v>11</v>
      </c>
      <c r="E132" s="156" t="s">
        <v>3</v>
      </c>
      <c r="F132" s="102">
        <f>SUM(F133:F136)</f>
        <v>147717.79999999999</v>
      </c>
      <c r="G132" s="102">
        <f t="shared" ref="G132:R132" si="143">SUM(G133:G136)</f>
        <v>54733.9</v>
      </c>
      <c r="H132" s="102">
        <f>SUM(H133:H136)</f>
        <v>13980.8</v>
      </c>
      <c r="I132" s="102">
        <f>SUM(I133:I136)</f>
        <v>32903.1</v>
      </c>
      <c r="J132" s="102">
        <f t="shared" si="143"/>
        <v>12310.1</v>
      </c>
      <c r="K132" s="102">
        <f t="shared" si="143"/>
        <v>12086.599999999999</v>
      </c>
      <c r="L132" s="102">
        <f t="shared" si="143"/>
        <v>13450.699999999999</v>
      </c>
      <c r="M132" s="102">
        <f t="shared" si="143"/>
        <v>8252.6</v>
      </c>
      <c r="N132" s="102">
        <f t="shared" si="143"/>
        <v>0</v>
      </c>
      <c r="O132" s="102">
        <f t="shared" si="143"/>
        <v>0</v>
      </c>
      <c r="P132" s="102">
        <f t="shared" si="143"/>
        <v>0</v>
      </c>
      <c r="Q132" s="102">
        <f t="shared" si="143"/>
        <v>0</v>
      </c>
      <c r="R132" s="102">
        <f t="shared" si="143"/>
        <v>0</v>
      </c>
      <c r="T132" s="297">
        <f t="shared" si="127"/>
        <v>-10284.799999999988</v>
      </c>
      <c r="U132" s="297">
        <f t="shared" si="128"/>
        <v>-2032.1999999999989</v>
      </c>
      <c r="V132" s="297">
        <f t="shared" si="129"/>
        <v>-8252.6</v>
      </c>
      <c r="W132" s="297">
        <f t="shared" si="130"/>
        <v>0</v>
      </c>
      <c r="X132" s="297">
        <f t="shared" si="131"/>
        <v>0</v>
      </c>
      <c r="Y132" s="297">
        <f t="shared" si="132"/>
        <v>0</v>
      </c>
      <c r="Z132" s="297">
        <f t="shared" si="133"/>
        <v>0</v>
      </c>
      <c r="AA132" s="297">
        <f t="shared" si="134"/>
        <v>0</v>
      </c>
      <c r="AC132" s="155">
        <v>124</v>
      </c>
      <c r="AD132" s="279" t="s">
        <v>42</v>
      </c>
      <c r="AE132" s="268" t="s">
        <v>52</v>
      </c>
      <c r="AF132" s="278" t="s">
        <v>11</v>
      </c>
      <c r="AG132" s="102" t="s">
        <v>3</v>
      </c>
      <c r="AH132" s="102">
        <f>SUM(AH133:AH136)</f>
        <v>137433</v>
      </c>
      <c r="AI132" s="102">
        <f t="shared" ref="AI132:AT132" si="144">SUM(AI133:AI136)</f>
        <v>54733.9</v>
      </c>
      <c r="AJ132" s="102">
        <f>SUM(AJ133:AJ136)</f>
        <v>13980.8</v>
      </c>
      <c r="AK132" s="102">
        <f>SUM(AK133:AK136)</f>
        <v>32903.1</v>
      </c>
      <c r="AL132" s="102">
        <f t="shared" si="144"/>
        <v>12310.1</v>
      </c>
      <c r="AM132" s="102">
        <f t="shared" si="144"/>
        <v>12086.599999999999</v>
      </c>
      <c r="AN132" s="117">
        <f t="shared" si="144"/>
        <v>11418.5</v>
      </c>
      <c r="AO132" s="117">
        <f t="shared" si="144"/>
        <v>0</v>
      </c>
      <c r="AP132" s="117">
        <f t="shared" si="144"/>
        <v>0</v>
      </c>
      <c r="AQ132" s="141">
        <f t="shared" ref="AQ132:AT132" si="145">SUM(AQ133:AQ136)</f>
        <v>0</v>
      </c>
      <c r="AR132" s="141">
        <f t="shared" si="145"/>
        <v>0</v>
      </c>
      <c r="AS132" s="141">
        <f t="shared" si="145"/>
        <v>0</v>
      </c>
      <c r="AT132" s="141">
        <f t="shared" si="145"/>
        <v>0</v>
      </c>
    </row>
    <row r="133" spans="1:46" ht="24" customHeight="1" x14ac:dyDescent="0.25">
      <c r="A133" s="104">
        <v>120</v>
      </c>
      <c r="B133" s="279"/>
      <c r="C133" s="269"/>
      <c r="D133" s="278"/>
      <c r="E133" s="156" t="s">
        <v>4</v>
      </c>
      <c r="F133" s="102">
        <f>SUM(G133:R133)</f>
        <v>36984.899999999994</v>
      </c>
      <c r="G133" s="102">
        <v>17124.599999999999</v>
      </c>
      <c r="H133" s="102">
        <v>3293.8</v>
      </c>
      <c r="I133" s="102">
        <v>4020.1</v>
      </c>
      <c r="J133" s="102">
        <v>4080.8</v>
      </c>
      <c r="K133" s="102">
        <v>4006.7</v>
      </c>
      <c r="L133" s="102">
        <v>4458.8999999999996</v>
      </c>
      <c r="M133" s="102">
        <v>0</v>
      </c>
      <c r="N133" s="102"/>
      <c r="O133" s="102"/>
      <c r="P133" s="102"/>
      <c r="Q133" s="102"/>
      <c r="R133" s="102"/>
      <c r="T133" s="297">
        <f t="shared" si="127"/>
        <v>-673.69999999999709</v>
      </c>
      <c r="U133" s="297">
        <f t="shared" si="128"/>
        <v>-673.69999999999982</v>
      </c>
      <c r="V133" s="297">
        <f t="shared" si="129"/>
        <v>0</v>
      </c>
      <c r="W133" s="297">
        <f t="shared" si="130"/>
        <v>0</v>
      </c>
      <c r="X133" s="297">
        <f t="shared" si="131"/>
        <v>0</v>
      </c>
      <c r="Y133" s="297">
        <f t="shared" si="132"/>
        <v>0</v>
      </c>
      <c r="Z133" s="297">
        <f t="shared" si="133"/>
        <v>0</v>
      </c>
      <c r="AA133" s="297">
        <f t="shared" si="134"/>
        <v>0</v>
      </c>
      <c r="AC133" s="155">
        <v>125</v>
      </c>
      <c r="AD133" s="279"/>
      <c r="AE133" s="269"/>
      <c r="AF133" s="278"/>
      <c r="AG133" s="102" t="s">
        <v>4</v>
      </c>
      <c r="AH133" s="102">
        <f>SUM(AI133:AT133)</f>
        <v>36311.199999999997</v>
      </c>
      <c r="AI133" s="102">
        <v>17124.599999999999</v>
      </c>
      <c r="AJ133" s="102">
        <v>3293.8</v>
      </c>
      <c r="AK133" s="102">
        <v>4020.1</v>
      </c>
      <c r="AL133" s="102">
        <v>4080.8</v>
      </c>
      <c r="AM133" s="102">
        <v>4006.7</v>
      </c>
      <c r="AN133" s="117">
        <v>3785.2</v>
      </c>
      <c r="AO133" s="117">
        <v>0</v>
      </c>
      <c r="AP133" s="117"/>
      <c r="AQ133" s="141"/>
      <c r="AR133" s="141"/>
      <c r="AS133" s="141"/>
      <c r="AT133" s="141"/>
    </row>
    <row r="134" spans="1:46" ht="40.5" customHeight="1" x14ac:dyDescent="0.25">
      <c r="A134" s="104">
        <v>121</v>
      </c>
      <c r="B134" s="279"/>
      <c r="C134" s="269"/>
      <c r="D134" s="278"/>
      <c r="E134" s="156" t="s">
        <v>5</v>
      </c>
      <c r="F134" s="102">
        <f>SUM(G134:R134)</f>
        <v>84389.5</v>
      </c>
      <c r="G134" s="102">
        <v>29152.7</v>
      </c>
      <c r="H134" s="102">
        <v>5151.8</v>
      </c>
      <c r="I134" s="102">
        <v>23446.400000000001</v>
      </c>
      <c r="J134" s="102">
        <v>6382.8</v>
      </c>
      <c r="K134" s="102">
        <f>6267-0.1</f>
        <v>6266.9</v>
      </c>
      <c r="L134" s="102">
        <v>6974.2</v>
      </c>
      <c r="M134" s="102">
        <v>7014.7</v>
      </c>
      <c r="N134" s="102">
        <v>0</v>
      </c>
      <c r="O134" s="102">
        <v>0</v>
      </c>
      <c r="P134" s="102">
        <v>0</v>
      </c>
      <c r="Q134" s="102">
        <v>0</v>
      </c>
      <c r="R134" s="102">
        <v>0</v>
      </c>
      <c r="T134" s="297">
        <f t="shared" si="127"/>
        <v>-8068.3999999999942</v>
      </c>
      <c r="U134" s="297">
        <f t="shared" si="128"/>
        <v>-1053.6999999999998</v>
      </c>
      <c r="V134" s="297">
        <f t="shared" si="129"/>
        <v>-7014.7</v>
      </c>
      <c r="W134" s="297">
        <f t="shared" si="130"/>
        <v>0</v>
      </c>
      <c r="X134" s="297">
        <f t="shared" si="131"/>
        <v>0</v>
      </c>
      <c r="Y134" s="297">
        <f t="shared" si="132"/>
        <v>0</v>
      </c>
      <c r="Z134" s="297">
        <f t="shared" si="133"/>
        <v>0</v>
      </c>
      <c r="AA134" s="297">
        <f t="shared" si="134"/>
        <v>0</v>
      </c>
      <c r="AC134" s="155">
        <v>126</v>
      </c>
      <c r="AD134" s="279"/>
      <c r="AE134" s="269"/>
      <c r="AF134" s="278"/>
      <c r="AG134" s="102" t="s">
        <v>5</v>
      </c>
      <c r="AH134" s="102">
        <f>SUM(AI134:AT134)</f>
        <v>76321.100000000006</v>
      </c>
      <c r="AI134" s="102">
        <v>29152.7</v>
      </c>
      <c r="AJ134" s="102">
        <v>5151.8</v>
      </c>
      <c r="AK134" s="102">
        <v>23446.400000000001</v>
      </c>
      <c r="AL134" s="102">
        <v>6382.8</v>
      </c>
      <c r="AM134" s="102">
        <f>6267-0.1</f>
        <v>6266.9</v>
      </c>
      <c r="AN134" s="117">
        <v>5920.5</v>
      </c>
      <c r="AO134" s="117">
        <v>0</v>
      </c>
      <c r="AP134" s="117">
        <v>0</v>
      </c>
      <c r="AQ134" s="141">
        <v>0</v>
      </c>
      <c r="AR134" s="141">
        <v>0</v>
      </c>
      <c r="AS134" s="141">
        <v>0</v>
      </c>
      <c r="AT134" s="141">
        <v>0</v>
      </c>
    </row>
    <row r="135" spans="1:46" ht="21" customHeight="1" x14ac:dyDescent="0.25">
      <c r="A135" s="104">
        <v>122</v>
      </c>
      <c r="B135" s="279"/>
      <c r="C135" s="269"/>
      <c r="D135" s="278"/>
      <c r="E135" s="156" t="s">
        <v>6</v>
      </c>
      <c r="F135" s="102">
        <f>SUM(G135:R135)</f>
        <v>26343.4</v>
      </c>
      <c r="G135" s="102">
        <v>8456.6</v>
      </c>
      <c r="H135" s="102">
        <f>1490.5+109.8+3934.9</f>
        <v>5535.2</v>
      </c>
      <c r="I135" s="102">
        <v>5436.6</v>
      </c>
      <c r="J135" s="102">
        <v>1846.5</v>
      </c>
      <c r="K135" s="102">
        <v>1813</v>
      </c>
      <c r="L135" s="102">
        <v>2017.6</v>
      </c>
      <c r="M135" s="102">
        <v>1237.9000000000001</v>
      </c>
      <c r="N135" s="102">
        <v>0</v>
      </c>
      <c r="O135" s="102">
        <v>0</v>
      </c>
      <c r="P135" s="102">
        <v>0</v>
      </c>
      <c r="Q135" s="102">
        <v>0</v>
      </c>
      <c r="R135" s="102">
        <v>0</v>
      </c>
      <c r="T135" s="297">
        <f t="shared" si="127"/>
        <v>-1542.7000000000007</v>
      </c>
      <c r="U135" s="297">
        <f t="shared" si="128"/>
        <v>-304.79999999999995</v>
      </c>
      <c r="V135" s="297">
        <f t="shared" si="129"/>
        <v>-1237.9000000000001</v>
      </c>
      <c r="W135" s="297">
        <f t="shared" si="130"/>
        <v>0</v>
      </c>
      <c r="X135" s="297">
        <f t="shared" si="131"/>
        <v>0</v>
      </c>
      <c r="Y135" s="297">
        <f t="shared" si="132"/>
        <v>0</v>
      </c>
      <c r="Z135" s="297">
        <f t="shared" si="133"/>
        <v>0</v>
      </c>
      <c r="AA135" s="297">
        <f t="shared" si="134"/>
        <v>0</v>
      </c>
      <c r="AC135" s="155">
        <v>127</v>
      </c>
      <c r="AD135" s="279"/>
      <c r="AE135" s="269"/>
      <c r="AF135" s="278"/>
      <c r="AG135" s="102" t="s">
        <v>6</v>
      </c>
      <c r="AH135" s="102">
        <f>SUM(AI135:AT135)</f>
        <v>24800.7</v>
      </c>
      <c r="AI135" s="102">
        <v>8456.6</v>
      </c>
      <c r="AJ135" s="102">
        <f>1490.5+109.8+3934.9</f>
        <v>5535.2</v>
      </c>
      <c r="AK135" s="102">
        <v>5436.6</v>
      </c>
      <c r="AL135" s="102">
        <v>1846.5</v>
      </c>
      <c r="AM135" s="102">
        <v>1813</v>
      </c>
      <c r="AN135" s="117">
        <v>1712.8</v>
      </c>
      <c r="AO135" s="117">
        <v>0</v>
      </c>
      <c r="AP135" s="117">
        <v>0</v>
      </c>
      <c r="AQ135" s="141">
        <v>0</v>
      </c>
      <c r="AR135" s="141">
        <v>0</v>
      </c>
      <c r="AS135" s="141">
        <v>0</v>
      </c>
      <c r="AT135" s="141">
        <v>0</v>
      </c>
    </row>
    <row r="136" spans="1:46" ht="25.5" customHeight="1" x14ac:dyDescent="0.25">
      <c r="A136" s="104">
        <v>123</v>
      </c>
      <c r="B136" s="279"/>
      <c r="C136" s="270"/>
      <c r="D136" s="278"/>
      <c r="E136" s="156" t="s">
        <v>55</v>
      </c>
      <c r="F136" s="102">
        <f>SUM(G136:R136)</f>
        <v>0</v>
      </c>
      <c r="G136" s="102">
        <v>0</v>
      </c>
      <c r="H136" s="102">
        <v>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T136" s="297">
        <f t="shared" si="127"/>
        <v>0</v>
      </c>
      <c r="U136" s="297">
        <f t="shared" si="128"/>
        <v>0</v>
      </c>
      <c r="V136" s="297">
        <f t="shared" si="129"/>
        <v>0</v>
      </c>
      <c r="W136" s="297">
        <f t="shared" si="130"/>
        <v>0</v>
      </c>
      <c r="X136" s="297">
        <f t="shared" si="131"/>
        <v>0</v>
      </c>
      <c r="Y136" s="297">
        <f t="shared" si="132"/>
        <v>0</v>
      </c>
      <c r="Z136" s="297">
        <f t="shared" si="133"/>
        <v>0</v>
      </c>
      <c r="AA136" s="297">
        <f t="shared" si="134"/>
        <v>0</v>
      </c>
      <c r="AC136" s="155">
        <v>128</v>
      </c>
      <c r="AD136" s="279"/>
      <c r="AE136" s="270"/>
      <c r="AF136" s="278"/>
      <c r="AG136" s="102" t="s">
        <v>55</v>
      </c>
      <c r="AH136" s="102">
        <f>SUM(AI136:AT136)</f>
        <v>0</v>
      </c>
      <c r="AI136" s="102">
        <v>0</v>
      </c>
      <c r="AJ136" s="102">
        <v>0</v>
      </c>
      <c r="AK136" s="102">
        <v>0</v>
      </c>
      <c r="AL136" s="102">
        <v>0</v>
      </c>
      <c r="AM136" s="102">
        <v>0</v>
      </c>
      <c r="AN136" s="117">
        <v>0</v>
      </c>
      <c r="AO136" s="117">
        <v>0</v>
      </c>
      <c r="AP136" s="117">
        <v>0</v>
      </c>
      <c r="AQ136" s="141">
        <v>0</v>
      </c>
      <c r="AR136" s="141">
        <v>0</v>
      </c>
      <c r="AS136" s="141">
        <v>0</v>
      </c>
      <c r="AT136" s="141">
        <v>0</v>
      </c>
    </row>
    <row r="137" spans="1:46" x14ac:dyDescent="0.25">
      <c r="A137" s="104">
        <v>124</v>
      </c>
      <c r="B137" s="266"/>
      <c r="C137" s="268" t="s">
        <v>14</v>
      </c>
      <c r="D137" s="278" t="s">
        <v>7</v>
      </c>
      <c r="E137" s="156" t="s">
        <v>3</v>
      </c>
      <c r="F137" s="102">
        <f>SUM(F138:F141)</f>
        <v>1569306.9</v>
      </c>
      <c r="G137" s="102">
        <f t="shared" ref="G137:R137" si="146">SUM(G138:G141)</f>
        <v>154699.09999999998</v>
      </c>
      <c r="H137" s="102">
        <f t="shared" si="146"/>
        <v>117217.20000000003</v>
      </c>
      <c r="I137" s="102">
        <f t="shared" si="146"/>
        <v>169952.5</v>
      </c>
      <c r="J137" s="102">
        <f>SUM(J138:J141)</f>
        <v>139659.69999999998</v>
      </c>
      <c r="K137" s="102">
        <f t="shared" si="146"/>
        <v>230636.5</v>
      </c>
      <c r="L137" s="102">
        <f t="shared" si="146"/>
        <v>121060.5</v>
      </c>
      <c r="M137" s="102">
        <f t="shared" si="146"/>
        <v>115681.4</v>
      </c>
      <c r="N137" s="102">
        <f t="shared" si="146"/>
        <v>104080</v>
      </c>
      <c r="O137" s="102">
        <f t="shared" si="146"/>
        <v>104080</v>
      </c>
      <c r="P137" s="102">
        <f t="shared" si="146"/>
        <v>104080</v>
      </c>
      <c r="Q137" s="102">
        <f t="shared" si="146"/>
        <v>104080</v>
      </c>
      <c r="R137" s="102">
        <f t="shared" si="146"/>
        <v>104080</v>
      </c>
      <c r="T137" s="297">
        <f t="shared" si="127"/>
        <v>81664.000000000233</v>
      </c>
      <c r="U137" s="297">
        <f t="shared" si="128"/>
        <v>66084</v>
      </c>
      <c r="V137" s="297">
        <f t="shared" si="129"/>
        <v>2017.2000000000116</v>
      </c>
      <c r="W137" s="297">
        <f t="shared" si="130"/>
        <v>13562.800000000003</v>
      </c>
      <c r="X137" s="297">
        <f t="shared" si="131"/>
        <v>0</v>
      </c>
      <c r="Y137" s="297">
        <f t="shared" si="132"/>
        <v>0</v>
      </c>
      <c r="Z137" s="297">
        <f t="shared" si="133"/>
        <v>0</v>
      </c>
      <c r="AA137" s="297">
        <f t="shared" si="134"/>
        <v>0</v>
      </c>
      <c r="AC137" s="155">
        <v>129</v>
      </c>
      <c r="AD137" s="266"/>
      <c r="AE137" s="268" t="s">
        <v>14</v>
      </c>
      <c r="AF137" s="278" t="s">
        <v>7</v>
      </c>
      <c r="AG137" s="102" t="s">
        <v>3</v>
      </c>
      <c r="AH137" s="102">
        <f>SUM(AH138:AH141)</f>
        <v>1650970.9000000001</v>
      </c>
      <c r="AI137" s="102">
        <f t="shared" ref="AI137:AT137" si="147">SUM(AI138:AI141)</f>
        <v>154699.09999999998</v>
      </c>
      <c r="AJ137" s="102">
        <f t="shared" si="147"/>
        <v>117217.20000000003</v>
      </c>
      <c r="AK137" s="102">
        <f t="shared" si="147"/>
        <v>169952.5</v>
      </c>
      <c r="AL137" s="102">
        <f>SUM(AL138:AL141)</f>
        <v>139659.69999999998</v>
      </c>
      <c r="AM137" s="102">
        <f t="shared" si="147"/>
        <v>230636.5</v>
      </c>
      <c r="AN137" s="117">
        <f t="shared" si="147"/>
        <v>187144.5</v>
      </c>
      <c r="AO137" s="117">
        <f t="shared" si="147"/>
        <v>117698.6</v>
      </c>
      <c r="AP137" s="117">
        <f t="shared" si="147"/>
        <v>117642.8</v>
      </c>
      <c r="AQ137" s="141">
        <f t="shared" si="147"/>
        <v>104080</v>
      </c>
      <c r="AR137" s="141">
        <f t="shared" si="147"/>
        <v>104080</v>
      </c>
      <c r="AS137" s="141">
        <f t="shared" si="147"/>
        <v>104080</v>
      </c>
      <c r="AT137" s="141">
        <f t="shared" si="147"/>
        <v>104080</v>
      </c>
    </row>
    <row r="138" spans="1:46" ht="27" customHeight="1" x14ac:dyDescent="0.25">
      <c r="A138" s="104">
        <v>125</v>
      </c>
      <c r="B138" s="267"/>
      <c r="C138" s="269"/>
      <c r="D138" s="278"/>
      <c r="E138" s="156" t="s">
        <v>4</v>
      </c>
      <c r="F138" s="102">
        <f>SUM(G138:R138)</f>
        <v>36984.899999999994</v>
      </c>
      <c r="G138" s="102">
        <f t="shared" ref="G138:R138" si="148">G133+G58+G78+G83+G93+G98+G103+G108+G113+G123+G68</f>
        <v>17124.599999999999</v>
      </c>
      <c r="H138" s="102">
        <f t="shared" si="148"/>
        <v>3293.8</v>
      </c>
      <c r="I138" s="102">
        <f t="shared" si="148"/>
        <v>4020.1</v>
      </c>
      <c r="J138" s="102">
        <f t="shared" si="148"/>
        <v>4080.8</v>
      </c>
      <c r="K138" s="102">
        <f t="shared" si="148"/>
        <v>4006.7</v>
      </c>
      <c r="L138" s="102">
        <f t="shared" si="148"/>
        <v>4458.8999999999996</v>
      </c>
      <c r="M138" s="102">
        <f t="shared" si="148"/>
        <v>0</v>
      </c>
      <c r="N138" s="102">
        <f t="shared" si="148"/>
        <v>0</v>
      </c>
      <c r="O138" s="102">
        <f t="shared" si="148"/>
        <v>0</v>
      </c>
      <c r="P138" s="102">
        <f t="shared" si="148"/>
        <v>0</v>
      </c>
      <c r="Q138" s="102">
        <f t="shared" si="148"/>
        <v>0</v>
      </c>
      <c r="R138" s="102">
        <f t="shared" si="148"/>
        <v>0</v>
      </c>
      <c r="T138" s="297">
        <f t="shared" si="127"/>
        <v>-673.69999999999709</v>
      </c>
      <c r="U138" s="297">
        <f t="shared" si="128"/>
        <v>-673.69999999999982</v>
      </c>
      <c r="V138" s="297">
        <f t="shared" si="129"/>
        <v>0</v>
      </c>
      <c r="W138" s="297">
        <f t="shared" si="130"/>
        <v>0</v>
      </c>
      <c r="X138" s="297">
        <f t="shared" si="131"/>
        <v>0</v>
      </c>
      <c r="Y138" s="297">
        <f t="shared" si="132"/>
        <v>0</v>
      </c>
      <c r="Z138" s="297">
        <f t="shared" si="133"/>
        <v>0</v>
      </c>
      <c r="AA138" s="297">
        <f t="shared" si="134"/>
        <v>0</v>
      </c>
      <c r="AC138" s="155">
        <v>130</v>
      </c>
      <c r="AD138" s="267"/>
      <c r="AE138" s="269"/>
      <c r="AF138" s="278"/>
      <c r="AG138" s="102" t="s">
        <v>4</v>
      </c>
      <c r="AH138" s="102">
        <f>SUM(AI138:AT138)</f>
        <v>36311.199999999997</v>
      </c>
      <c r="AI138" s="102">
        <f t="shared" ref="AI138:AT141" si="149">AI133+AI58+AI78+AI83+AI93+AI98+AI103+AI108+AI113+AI123+AI68</f>
        <v>17124.599999999999</v>
      </c>
      <c r="AJ138" s="102">
        <f t="shared" si="149"/>
        <v>3293.8</v>
      </c>
      <c r="AK138" s="102">
        <f t="shared" si="149"/>
        <v>4020.1</v>
      </c>
      <c r="AL138" s="102">
        <f t="shared" si="149"/>
        <v>4080.8</v>
      </c>
      <c r="AM138" s="102">
        <f t="shared" si="149"/>
        <v>4006.7</v>
      </c>
      <c r="AN138" s="117">
        <f t="shared" si="149"/>
        <v>3785.2</v>
      </c>
      <c r="AO138" s="117">
        <f t="shared" si="149"/>
        <v>0</v>
      </c>
      <c r="AP138" s="117">
        <f t="shared" si="149"/>
        <v>0</v>
      </c>
      <c r="AQ138" s="141">
        <f t="shared" si="149"/>
        <v>0</v>
      </c>
      <c r="AR138" s="141">
        <f t="shared" si="149"/>
        <v>0</v>
      </c>
      <c r="AS138" s="141">
        <f t="shared" si="149"/>
        <v>0</v>
      </c>
      <c r="AT138" s="141">
        <f t="shared" si="149"/>
        <v>0</v>
      </c>
    </row>
    <row r="139" spans="1:46" ht="41.25" customHeight="1" x14ac:dyDescent="0.25">
      <c r="A139" s="104">
        <v>126</v>
      </c>
      <c r="B139" s="267"/>
      <c r="C139" s="269"/>
      <c r="D139" s="278"/>
      <c r="E139" s="156" t="s">
        <v>5</v>
      </c>
      <c r="F139" s="102">
        <f>SUM(G139:R139)</f>
        <v>153664.30000000002</v>
      </c>
      <c r="G139" s="102">
        <f t="shared" ref="G139:R139" si="150">G134+G59+G79+G84+G94+G99+G104+G109+G114+G124+G69</f>
        <v>37763.299999999996</v>
      </c>
      <c r="H139" s="102">
        <f t="shared" si="150"/>
        <v>10186.800000000001</v>
      </c>
      <c r="I139" s="102">
        <f t="shared" si="150"/>
        <v>44623.5</v>
      </c>
      <c r="J139" s="102">
        <f t="shared" si="150"/>
        <v>26049.199999999997</v>
      </c>
      <c r="K139" s="102">
        <f t="shared" si="150"/>
        <v>17214.000000000004</v>
      </c>
      <c r="L139" s="102">
        <f t="shared" si="150"/>
        <v>8984</v>
      </c>
      <c r="M139" s="102">
        <f t="shared" si="150"/>
        <v>8843.5</v>
      </c>
      <c r="N139" s="102">
        <f t="shared" si="150"/>
        <v>0</v>
      </c>
      <c r="O139" s="102">
        <f t="shared" si="150"/>
        <v>0</v>
      </c>
      <c r="P139" s="102">
        <f t="shared" si="150"/>
        <v>0</v>
      </c>
      <c r="Q139" s="102">
        <f t="shared" si="150"/>
        <v>0</v>
      </c>
      <c r="R139" s="102">
        <f t="shared" si="150"/>
        <v>0</v>
      </c>
      <c r="T139" s="297">
        <f t="shared" si="127"/>
        <v>-6745.2000000000116</v>
      </c>
      <c r="U139" s="297">
        <f t="shared" si="128"/>
        <v>-1243.1000000000004</v>
      </c>
      <c r="V139" s="297">
        <f t="shared" si="129"/>
        <v>-7144.9</v>
      </c>
      <c r="W139" s="297">
        <f t="shared" si="130"/>
        <v>1642.8000000000002</v>
      </c>
      <c r="X139" s="297">
        <f t="shared" si="131"/>
        <v>0</v>
      </c>
      <c r="Y139" s="297">
        <f t="shared" si="132"/>
        <v>0</v>
      </c>
      <c r="Z139" s="297">
        <f t="shared" si="133"/>
        <v>0</v>
      </c>
      <c r="AA139" s="297">
        <f t="shared" si="134"/>
        <v>0</v>
      </c>
      <c r="AC139" s="155">
        <v>131</v>
      </c>
      <c r="AD139" s="267"/>
      <c r="AE139" s="269"/>
      <c r="AF139" s="278"/>
      <c r="AG139" s="102" t="s">
        <v>5</v>
      </c>
      <c r="AH139" s="102">
        <f>SUM(AI139:AT139)</f>
        <v>146919.1</v>
      </c>
      <c r="AI139" s="102">
        <f t="shared" ref="AI139:AT139" si="151">AI134+AI59+AI79+AI84+AI94+AI99+AI104+AI109+AI114+AI124+AI69</f>
        <v>37763.299999999996</v>
      </c>
      <c r="AJ139" s="102">
        <f t="shared" si="151"/>
        <v>10186.800000000001</v>
      </c>
      <c r="AK139" s="102">
        <f t="shared" si="151"/>
        <v>44623.5</v>
      </c>
      <c r="AL139" s="102">
        <f t="shared" si="151"/>
        <v>26049.199999999997</v>
      </c>
      <c r="AM139" s="102">
        <f t="shared" si="151"/>
        <v>17214.000000000004</v>
      </c>
      <c r="AN139" s="117">
        <f t="shared" si="151"/>
        <v>7740.9</v>
      </c>
      <c r="AO139" s="117">
        <f t="shared" si="151"/>
        <v>1698.6</v>
      </c>
      <c r="AP139" s="117">
        <f t="shared" si="151"/>
        <v>1642.8000000000002</v>
      </c>
      <c r="AQ139" s="141">
        <f t="shared" si="149"/>
        <v>0</v>
      </c>
      <c r="AR139" s="141">
        <f t="shared" si="149"/>
        <v>0</v>
      </c>
      <c r="AS139" s="141">
        <f t="shared" si="149"/>
        <v>0</v>
      </c>
      <c r="AT139" s="141">
        <f t="shared" si="149"/>
        <v>0</v>
      </c>
    </row>
    <row r="140" spans="1:46" ht="18.75" customHeight="1" x14ac:dyDescent="0.25">
      <c r="A140" s="104">
        <v>127</v>
      </c>
      <c r="B140" s="267"/>
      <c r="C140" s="269"/>
      <c r="D140" s="278"/>
      <c r="E140" s="156" t="s">
        <v>6</v>
      </c>
      <c r="F140" s="102">
        <f>SUM(G140:R140)</f>
        <v>1378657.7</v>
      </c>
      <c r="G140" s="102">
        <f t="shared" ref="G140:I141" si="152">G135+G60+G80+G85+G95+G100+G105+G110+G115+G125+G70</f>
        <v>99811.199999999997</v>
      </c>
      <c r="H140" s="102">
        <f t="shared" si="152"/>
        <v>103736.60000000002</v>
      </c>
      <c r="I140" s="102">
        <f t="shared" si="152"/>
        <v>121308.9</v>
      </c>
      <c r="J140" s="102">
        <f>J135+J60+J65+J80+J85+J95+J100+J105+J110+J115+J125+J70</f>
        <v>109529.7</v>
      </c>
      <c r="K140" s="102">
        <f t="shared" ref="K140:R141" si="153">K135+K60+K80+K85+K95+K100+K105+K110+K115+K125+K70</f>
        <v>209415.8</v>
      </c>
      <c r="L140" s="102">
        <f t="shared" si="153"/>
        <v>107617.60000000001</v>
      </c>
      <c r="M140" s="102">
        <f t="shared" si="153"/>
        <v>106837.9</v>
      </c>
      <c r="N140" s="102">
        <f t="shared" si="153"/>
        <v>104080</v>
      </c>
      <c r="O140" s="102">
        <f t="shared" si="153"/>
        <v>104080</v>
      </c>
      <c r="P140" s="102">
        <f t="shared" si="153"/>
        <v>104080</v>
      </c>
      <c r="Q140" s="102">
        <f t="shared" si="153"/>
        <v>104080</v>
      </c>
      <c r="R140" s="102">
        <f t="shared" si="153"/>
        <v>104080</v>
      </c>
      <c r="T140" s="297">
        <f t="shared" si="127"/>
        <v>89082.90000000014</v>
      </c>
      <c r="U140" s="297">
        <f t="shared" si="128"/>
        <v>68000.799999999988</v>
      </c>
      <c r="V140" s="297">
        <f t="shared" si="129"/>
        <v>9162.1000000000058</v>
      </c>
      <c r="W140" s="297">
        <f t="shared" si="130"/>
        <v>11920</v>
      </c>
      <c r="X140" s="297">
        <f t="shared" si="131"/>
        <v>0</v>
      </c>
      <c r="Y140" s="297">
        <f t="shared" si="132"/>
        <v>0</v>
      </c>
      <c r="Z140" s="297">
        <f t="shared" si="133"/>
        <v>0</v>
      </c>
      <c r="AA140" s="297">
        <f t="shared" si="134"/>
        <v>0</v>
      </c>
      <c r="AC140" s="155">
        <v>132</v>
      </c>
      <c r="AD140" s="267"/>
      <c r="AE140" s="269"/>
      <c r="AF140" s="278"/>
      <c r="AG140" s="102" t="s">
        <v>6</v>
      </c>
      <c r="AH140" s="102">
        <f>SUM(AI140:AT140)</f>
        <v>1467740.6</v>
      </c>
      <c r="AI140" s="102">
        <f t="shared" ref="AI140:AK141" si="154">AI135+AI60+AI80+AI85+AI95+AI100+AI105+AI110+AI115+AI125+AI70</f>
        <v>99811.199999999997</v>
      </c>
      <c r="AJ140" s="102">
        <f t="shared" si="154"/>
        <v>103736.60000000002</v>
      </c>
      <c r="AK140" s="102">
        <f t="shared" si="154"/>
        <v>121308.9</v>
      </c>
      <c r="AL140" s="102">
        <f>AL135+AL60+AL65+AL80+AL85+AL95+AL100+AL105+AL110+AL115+AL125+AL70</f>
        <v>109529.7</v>
      </c>
      <c r="AM140" s="102">
        <f>AM135+AM60+AM80+AM85+AM95+AM100+AM105+AM110+AM115+AM125+AM70</f>
        <v>209415.8</v>
      </c>
      <c r="AN140" s="117">
        <f>AN135+AN60+AN80+AN85+AN95+AN100+AN105+AN110+AN115+AN125+AN70+AN120</f>
        <v>175618.4</v>
      </c>
      <c r="AO140" s="117">
        <f t="shared" ref="AO140:AT141" si="155">AO135+AO60+AO80+AO85+AO95+AO100+AO105+AO110+AO115+AO125+AO70</f>
        <v>116000</v>
      </c>
      <c r="AP140" s="117">
        <f t="shared" si="155"/>
        <v>116000</v>
      </c>
      <c r="AQ140" s="141">
        <f t="shared" si="149"/>
        <v>104080</v>
      </c>
      <c r="AR140" s="141">
        <f t="shared" si="149"/>
        <v>104080</v>
      </c>
      <c r="AS140" s="141">
        <f t="shared" si="149"/>
        <v>104080</v>
      </c>
      <c r="AT140" s="141">
        <f t="shared" si="149"/>
        <v>104080</v>
      </c>
    </row>
    <row r="141" spans="1:46" ht="24.75" customHeight="1" x14ac:dyDescent="0.25">
      <c r="A141" s="104">
        <v>128</v>
      </c>
      <c r="B141" s="271"/>
      <c r="C141" s="270"/>
      <c r="D141" s="278"/>
      <c r="E141" s="156" t="s">
        <v>55</v>
      </c>
      <c r="F141" s="102">
        <f>SUM(G141:R141)</f>
        <v>0</v>
      </c>
      <c r="G141" s="102">
        <f t="shared" si="152"/>
        <v>0</v>
      </c>
      <c r="H141" s="102">
        <f t="shared" si="152"/>
        <v>0</v>
      </c>
      <c r="I141" s="102">
        <f t="shared" si="152"/>
        <v>0</v>
      </c>
      <c r="J141" s="102">
        <f>J136+J61+J81+J86+J96+J101+J106+J111+J116+J126+J71</f>
        <v>0</v>
      </c>
      <c r="K141" s="102">
        <f t="shared" si="153"/>
        <v>0</v>
      </c>
      <c r="L141" s="102">
        <f t="shared" si="153"/>
        <v>0</v>
      </c>
      <c r="M141" s="102">
        <f t="shared" si="153"/>
        <v>0</v>
      </c>
      <c r="N141" s="102">
        <f t="shared" si="153"/>
        <v>0</v>
      </c>
      <c r="O141" s="102">
        <f t="shared" si="153"/>
        <v>0</v>
      </c>
      <c r="P141" s="102">
        <f t="shared" si="153"/>
        <v>0</v>
      </c>
      <c r="Q141" s="102">
        <f t="shared" si="153"/>
        <v>0</v>
      </c>
      <c r="R141" s="102">
        <f t="shared" si="153"/>
        <v>0</v>
      </c>
      <c r="T141" s="297">
        <f t="shared" si="127"/>
        <v>0</v>
      </c>
      <c r="U141" s="297">
        <f t="shared" si="128"/>
        <v>0</v>
      </c>
      <c r="V141" s="297">
        <f t="shared" si="129"/>
        <v>0</v>
      </c>
      <c r="W141" s="297">
        <f t="shared" si="130"/>
        <v>0</v>
      </c>
      <c r="X141" s="297">
        <f t="shared" si="131"/>
        <v>0</v>
      </c>
      <c r="Y141" s="297">
        <f t="shared" si="132"/>
        <v>0</v>
      </c>
      <c r="Z141" s="297">
        <f t="shared" si="133"/>
        <v>0</v>
      </c>
      <c r="AA141" s="297">
        <f t="shared" si="134"/>
        <v>0</v>
      </c>
      <c r="AC141" s="155">
        <v>133</v>
      </c>
      <c r="AD141" s="271"/>
      <c r="AE141" s="270"/>
      <c r="AF141" s="278"/>
      <c r="AG141" s="102" t="s">
        <v>55</v>
      </c>
      <c r="AH141" s="102">
        <f>SUM(AI141:AT141)</f>
        <v>0</v>
      </c>
      <c r="AI141" s="102">
        <f t="shared" si="154"/>
        <v>0</v>
      </c>
      <c r="AJ141" s="102">
        <f t="shared" si="154"/>
        <v>0</v>
      </c>
      <c r="AK141" s="102">
        <f t="shared" si="154"/>
        <v>0</v>
      </c>
      <c r="AL141" s="102">
        <f>AL136+AL61+AL81+AL86+AL96+AL101+AL106+AL111+AL116+AL126+AL71</f>
        <v>0</v>
      </c>
      <c r="AM141" s="102">
        <f>AM136+AM61+AM81+AM86+AM96+AM101+AM106+AM111+AM116+AM126+AM71</f>
        <v>0</v>
      </c>
      <c r="AN141" s="117">
        <f>AN136+AN61+AN81+AN86+AN96+AN101+AN106+AN111+AN116+AN126+AN71</f>
        <v>0</v>
      </c>
      <c r="AO141" s="117">
        <f t="shared" si="155"/>
        <v>0</v>
      </c>
      <c r="AP141" s="117">
        <f t="shared" si="155"/>
        <v>0</v>
      </c>
      <c r="AQ141" s="141">
        <f t="shared" si="149"/>
        <v>0</v>
      </c>
      <c r="AR141" s="141">
        <f t="shared" si="149"/>
        <v>0</v>
      </c>
      <c r="AS141" s="141">
        <f t="shared" si="149"/>
        <v>0</v>
      </c>
      <c r="AT141" s="141">
        <f t="shared" si="149"/>
        <v>0</v>
      </c>
    </row>
    <row r="142" spans="1:46" x14ac:dyDescent="0.25">
      <c r="A142" s="104">
        <v>129</v>
      </c>
      <c r="B142" s="278"/>
      <c r="C142" s="281" t="s">
        <v>64</v>
      </c>
      <c r="D142" s="266" t="s">
        <v>7</v>
      </c>
      <c r="E142" s="156" t="s">
        <v>3</v>
      </c>
      <c r="F142" s="102">
        <f>SUM(F143:F146)</f>
        <v>3748786.8000000003</v>
      </c>
      <c r="G142" s="102">
        <f t="shared" ref="G142:R142" si="156">SUM(G143:G146)</f>
        <v>365649.7</v>
      </c>
      <c r="H142" s="102">
        <f t="shared" si="156"/>
        <v>258503.1</v>
      </c>
      <c r="I142" s="102">
        <f t="shared" si="156"/>
        <v>355436</v>
      </c>
      <c r="J142" s="102">
        <f t="shared" si="156"/>
        <v>326572.79999999999</v>
      </c>
      <c r="K142" s="102">
        <f>SUM(K143:K146)</f>
        <v>453192.5</v>
      </c>
      <c r="L142" s="102">
        <f>SUM(L143:L146)</f>
        <v>313157.90000000002</v>
      </c>
      <c r="M142" s="102">
        <f t="shared" si="156"/>
        <v>333724.79999999999</v>
      </c>
      <c r="N142" s="102">
        <f t="shared" si="156"/>
        <v>268510</v>
      </c>
      <c r="O142" s="102">
        <f t="shared" si="156"/>
        <v>268510</v>
      </c>
      <c r="P142" s="102">
        <f t="shared" si="156"/>
        <v>268510</v>
      </c>
      <c r="Q142" s="102">
        <f t="shared" si="156"/>
        <v>268510</v>
      </c>
      <c r="R142" s="102">
        <f t="shared" si="156"/>
        <v>268510</v>
      </c>
      <c r="T142" s="297">
        <f t="shared" si="127"/>
        <v>190177.79999999981</v>
      </c>
      <c r="U142" s="297">
        <f t="shared" si="128"/>
        <v>170427.79999999993</v>
      </c>
      <c r="V142" s="297">
        <f t="shared" si="129"/>
        <v>6617.2000000000116</v>
      </c>
      <c r="W142" s="297">
        <f t="shared" si="130"/>
        <v>13132.799999999988</v>
      </c>
      <c r="X142" s="297">
        <f t="shared" si="131"/>
        <v>0</v>
      </c>
      <c r="Y142" s="297">
        <f t="shared" si="132"/>
        <v>0</v>
      </c>
      <c r="Z142" s="297">
        <f t="shared" si="133"/>
        <v>0</v>
      </c>
      <c r="AA142" s="297">
        <f t="shared" si="134"/>
        <v>0</v>
      </c>
      <c r="AC142" s="155">
        <v>134</v>
      </c>
      <c r="AD142" s="278"/>
      <c r="AE142" s="281" t="s">
        <v>64</v>
      </c>
      <c r="AF142" s="266" t="s">
        <v>7</v>
      </c>
      <c r="AG142" s="102" t="s">
        <v>3</v>
      </c>
      <c r="AH142" s="102">
        <f>SUM(AH143:AH146)</f>
        <v>3938964.6</v>
      </c>
      <c r="AI142" s="102">
        <f t="shared" ref="AI142:AT142" si="157">SUM(AI143:AI146)</f>
        <v>365649.7</v>
      </c>
      <c r="AJ142" s="102">
        <f t="shared" si="157"/>
        <v>258503.1</v>
      </c>
      <c r="AK142" s="102">
        <f t="shared" si="157"/>
        <v>355436</v>
      </c>
      <c r="AL142" s="102">
        <f t="shared" si="157"/>
        <v>326572.79999999999</v>
      </c>
      <c r="AM142" s="102">
        <f>SUM(AM143:AM146)</f>
        <v>453192.5</v>
      </c>
      <c r="AN142" s="117">
        <f>SUM(AN143:AN146)</f>
        <v>483585.69999999995</v>
      </c>
      <c r="AO142" s="117">
        <f t="shared" si="157"/>
        <v>340342</v>
      </c>
      <c r="AP142" s="117">
        <f t="shared" si="157"/>
        <v>281642.8</v>
      </c>
      <c r="AQ142" s="141">
        <f t="shared" si="157"/>
        <v>268510</v>
      </c>
      <c r="AR142" s="141">
        <f t="shared" si="157"/>
        <v>268510</v>
      </c>
      <c r="AS142" s="141">
        <f t="shared" si="157"/>
        <v>268510</v>
      </c>
      <c r="AT142" s="141">
        <f t="shared" si="157"/>
        <v>268510</v>
      </c>
    </row>
    <row r="143" spans="1:46" ht="24.75" customHeight="1" x14ac:dyDescent="0.25">
      <c r="A143" s="104">
        <v>130</v>
      </c>
      <c r="B143" s="278"/>
      <c r="C143" s="282"/>
      <c r="D143" s="267"/>
      <c r="E143" s="156" t="s">
        <v>4</v>
      </c>
      <c r="F143" s="102">
        <f>SUM(G143:R143)</f>
        <v>36984.899999999994</v>
      </c>
      <c r="G143" s="102">
        <f t="shared" ref="G143:R143" si="158">G41+G52+G138</f>
        <v>17124.599999999999</v>
      </c>
      <c r="H143" s="102">
        <f t="shared" si="158"/>
        <v>3293.8</v>
      </c>
      <c r="I143" s="102">
        <f t="shared" si="158"/>
        <v>4020.1</v>
      </c>
      <c r="J143" s="102">
        <f t="shared" si="158"/>
        <v>4080.8</v>
      </c>
      <c r="K143" s="102">
        <f t="shared" si="158"/>
        <v>4006.7</v>
      </c>
      <c r="L143" s="102">
        <f t="shared" si="158"/>
        <v>4458.8999999999996</v>
      </c>
      <c r="M143" s="102">
        <f t="shared" si="158"/>
        <v>0</v>
      </c>
      <c r="N143" s="102">
        <f t="shared" si="158"/>
        <v>0</v>
      </c>
      <c r="O143" s="102">
        <f t="shared" si="158"/>
        <v>0</v>
      </c>
      <c r="P143" s="102">
        <f t="shared" si="158"/>
        <v>0</v>
      </c>
      <c r="Q143" s="102">
        <f t="shared" si="158"/>
        <v>0</v>
      </c>
      <c r="R143" s="102">
        <f t="shared" si="158"/>
        <v>0</v>
      </c>
      <c r="T143" s="297">
        <f t="shared" si="127"/>
        <v>-673.69999999999709</v>
      </c>
      <c r="U143" s="297">
        <f t="shared" si="128"/>
        <v>-673.69999999999982</v>
      </c>
      <c r="V143" s="297">
        <f t="shared" si="129"/>
        <v>0</v>
      </c>
      <c r="W143" s="297">
        <f t="shared" si="130"/>
        <v>0</v>
      </c>
      <c r="X143" s="297">
        <f t="shared" si="131"/>
        <v>0</v>
      </c>
      <c r="Y143" s="297">
        <f t="shared" si="132"/>
        <v>0</v>
      </c>
      <c r="Z143" s="297">
        <f t="shared" si="133"/>
        <v>0</v>
      </c>
      <c r="AA143" s="297">
        <f t="shared" si="134"/>
        <v>0</v>
      </c>
      <c r="AC143" s="155">
        <v>135</v>
      </c>
      <c r="AD143" s="278"/>
      <c r="AE143" s="282"/>
      <c r="AF143" s="267"/>
      <c r="AG143" s="102" t="s">
        <v>4</v>
      </c>
      <c r="AH143" s="102">
        <f>SUM(AI143:AT143)</f>
        <v>36311.199999999997</v>
      </c>
      <c r="AI143" s="102">
        <f t="shared" ref="AI143:AT146" si="159">AI41+AI52+AI138</f>
        <v>17124.599999999999</v>
      </c>
      <c r="AJ143" s="102">
        <f t="shared" si="159"/>
        <v>3293.8</v>
      </c>
      <c r="AK143" s="102">
        <f t="shared" si="159"/>
        <v>4020.1</v>
      </c>
      <c r="AL143" s="102">
        <f t="shared" si="159"/>
        <v>4080.8</v>
      </c>
      <c r="AM143" s="102">
        <f t="shared" si="159"/>
        <v>4006.7</v>
      </c>
      <c r="AN143" s="117">
        <f t="shared" si="159"/>
        <v>3785.2</v>
      </c>
      <c r="AO143" s="117">
        <f t="shared" si="159"/>
        <v>0</v>
      </c>
      <c r="AP143" s="117">
        <f t="shared" si="159"/>
        <v>0</v>
      </c>
      <c r="AQ143" s="141">
        <f t="shared" si="159"/>
        <v>0</v>
      </c>
      <c r="AR143" s="141">
        <f t="shared" si="159"/>
        <v>0</v>
      </c>
      <c r="AS143" s="141">
        <f t="shared" si="159"/>
        <v>0</v>
      </c>
      <c r="AT143" s="141">
        <f t="shared" si="159"/>
        <v>0</v>
      </c>
    </row>
    <row r="144" spans="1:46" ht="39.75" customHeight="1" x14ac:dyDescent="0.25">
      <c r="A144" s="104">
        <v>131</v>
      </c>
      <c r="B144" s="278"/>
      <c r="C144" s="282"/>
      <c r="D144" s="267"/>
      <c r="E144" s="156" t="s">
        <v>5</v>
      </c>
      <c r="F144" s="102">
        <f>SUM(G144:R144)</f>
        <v>318058.7</v>
      </c>
      <c r="G144" s="102">
        <f t="shared" ref="G144:R144" si="160">G42+G53+G139</f>
        <v>129956.69999999998</v>
      </c>
      <c r="H144" s="102">
        <f t="shared" si="160"/>
        <v>17191.800000000003</v>
      </c>
      <c r="I144" s="102">
        <f t="shared" si="160"/>
        <v>76649.100000000006</v>
      </c>
      <c r="J144" s="102">
        <f t="shared" si="160"/>
        <v>26049.199999999997</v>
      </c>
      <c r="K144" s="102">
        <f t="shared" si="160"/>
        <v>17214.000000000004</v>
      </c>
      <c r="L144" s="102">
        <f t="shared" si="160"/>
        <v>12832.7</v>
      </c>
      <c r="M144" s="102">
        <f t="shared" si="160"/>
        <v>38165.199999999997</v>
      </c>
      <c r="N144" s="102">
        <f t="shared" si="160"/>
        <v>0</v>
      </c>
      <c r="O144" s="102">
        <f t="shared" si="160"/>
        <v>0</v>
      </c>
      <c r="P144" s="102">
        <f t="shared" si="160"/>
        <v>0</v>
      </c>
      <c r="Q144" s="102">
        <f t="shared" si="160"/>
        <v>0</v>
      </c>
      <c r="R144" s="102">
        <f t="shared" si="160"/>
        <v>0</v>
      </c>
      <c r="T144" s="297">
        <f t="shared" si="127"/>
        <v>64982.499999999942</v>
      </c>
      <c r="U144" s="297">
        <f t="shared" si="128"/>
        <v>70484.599999999991</v>
      </c>
      <c r="V144" s="297">
        <f t="shared" si="129"/>
        <v>-7144.8999999999978</v>
      </c>
      <c r="W144" s="297">
        <f t="shared" si="130"/>
        <v>1642.8000000000002</v>
      </c>
      <c r="X144" s="297">
        <f t="shared" si="131"/>
        <v>0</v>
      </c>
      <c r="Y144" s="297">
        <f t="shared" si="132"/>
        <v>0</v>
      </c>
      <c r="Z144" s="297">
        <f t="shared" si="133"/>
        <v>0</v>
      </c>
      <c r="AA144" s="297">
        <f t="shared" si="134"/>
        <v>0</v>
      </c>
      <c r="AC144" s="155">
        <v>136</v>
      </c>
      <c r="AD144" s="278"/>
      <c r="AE144" s="282"/>
      <c r="AF144" s="267"/>
      <c r="AG144" s="102" t="s">
        <v>5</v>
      </c>
      <c r="AH144" s="102">
        <f>SUM(AI144:AT144)</f>
        <v>383041.19999999995</v>
      </c>
      <c r="AI144" s="102">
        <f t="shared" ref="AI144:AT144" si="161">AI42+AI53+AI139</f>
        <v>129956.69999999998</v>
      </c>
      <c r="AJ144" s="102">
        <f t="shared" si="161"/>
        <v>17191.800000000003</v>
      </c>
      <c r="AK144" s="102">
        <f t="shared" si="161"/>
        <v>76649.100000000006</v>
      </c>
      <c r="AL144" s="102">
        <f t="shared" si="161"/>
        <v>26049.199999999997</v>
      </c>
      <c r="AM144" s="102">
        <f t="shared" si="161"/>
        <v>17214.000000000004</v>
      </c>
      <c r="AN144" s="117">
        <f t="shared" si="161"/>
        <v>83317.299999999988</v>
      </c>
      <c r="AO144" s="117">
        <f t="shared" si="161"/>
        <v>31020.3</v>
      </c>
      <c r="AP144" s="117">
        <f t="shared" si="161"/>
        <v>1642.8000000000002</v>
      </c>
      <c r="AQ144" s="141">
        <f t="shared" si="159"/>
        <v>0</v>
      </c>
      <c r="AR144" s="141">
        <f t="shared" si="159"/>
        <v>0</v>
      </c>
      <c r="AS144" s="141">
        <f t="shared" si="159"/>
        <v>0</v>
      </c>
      <c r="AT144" s="141">
        <f t="shared" si="159"/>
        <v>0</v>
      </c>
    </row>
    <row r="145" spans="1:46" ht="23.25" customHeight="1" x14ac:dyDescent="0.25">
      <c r="A145" s="104">
        <v>132</v>
      </c>
      <c r="B145" s="278"/>
      <c r="C145" s="282"/>
      <c r="D145" s="267"/>
      <c r="E145" s="156" t="s">
        <v>6</v>
      </c>
      <c r="F145" s="102">
        <f>SUM(G145:R145)</f>
        <v>3393743.2</v>
      </c>
      <c r="G145" s="102">
        <f t="shared" ref="G145:R145" si="162">G43+G54+G140</f>
        <v>218568.40000000002</v>
      </c>
      <c r="H145" s="102">
        <f t="shared" si="162"/>
        <v>238017.5</v>
      </c>
      <c r="I145" s="102">
        <f t="shared" si="162"/>
        <v>274766.8</v>
      </c>
      <c r="J145" s="102">
        <f t="shared" si="162"/>
        <v>296442.8</v>
      </c>
      <c r="K145" s="102">
        <f t="shared" si="162"/>
        <v>431971.8</v>
      </c>
      <c r="L145" s="102">
        <f t="shared" si="162"/>
        <v>295866.30000000005</v>
      </c>
      <c r="M145" s="102">
        <f t="shared" si="162"/>
        <v>295559.59999999998</v>
      </c>
      <c r="N145" s="102">
        <f t="shared" si="162"/>
        <v>268510</v>
      </c>
      <c r="O145" s="102">
        <f t="shared" si="162"/>
        <v>268510</v>
      </c>
      <c r="P145" s="102">
        <f t="shared" si="162"/>
        <v>268510</v>
      </c>
      <c r="Q145" s="102">
        <f t="shared" si="162"/>
        <v>268510</v>
      </c>
      <c r="R145" s="102">
        <f t="shared" si="162"/>
        <v>268510</v>
      </c>
      <c r="T145" s="297">
        <f t="shared" si="127"/>
        <v>125869</v>
      </c>
      <c r="U145" s="297">
        <f t="shared" si="128"/>
        <v>100616.89999999991</v>
      </c>
      <c r="V145" s="297">
        <f t="shared" si="129"/>
        <v>13762.100000000035</v>
      </c>
      <c r="W145" s="297">
        <f t="shared" si="130"/>
        <v>11490</v>
      </c>
      <c r="X145" s="297">
        <f t="shared" si="131"/>
        <v>0</v>
      </c>
      <c r="Y145" s="297">
        <f t="shared" si="132"/>
        <v>0</v>
      </c>
      <c r="Z145" s="297">
        <f t="shared" si="133"/>
        <v>0</v>
      </c>
      <c r="AA145" s="297">
        <f t="shared" si="134"/>
        <v>0</v>
      </c>
      <c r="AC145" s="155">
        <v>137</v>
      </c>
      <c r="AD145" s="278"/>
      <c r="AE145" s="282"/>
      <c r="AF145" s="267"/>
      <c r="AG145" s="102" t="s">
        <v>6</v>
      </c>
      <c r="AH145" s="102">
        <f>SUM(AI145:AT145)</f>
        <v>3519612.2</v>
      </c>
      <c r="AI145" s="102">
        <f t="shared" ref="AI145:AT145" si="163">AI43+AI54+AI140</f>
        <v>218568.40000000002</v>
      </c>
      <c r="AJ145" s="102">
        <f t="shared" si="163"/>
        <v>238017.5</v>
      </c>
      <c r="AK145" s="102">
        <f t="shared" si="163"/>
        <v>274766.8</v>
      </c>
      <c r="AL145" s="102">
        <f t="shared" si="163"/>
        <v>296442.8</v>
      </c>
      <c r="AM145" s="102">
        <f t="shared" si="163"/>
        <v>431971.8</v>
      </c>
      <c r="AN145" s="117">
        <f t="shared" si="163"/>
        <v>396483.19999999995</v>
      </c>
      <c r="AO145" s="117">
        <f t="shared" si="163"/>
        <v>309321.7</v>
      </c>
      <c r="AP145" s="117">
        <f t="shared" si="163"/>
        <v>280000</v>
      </c>
      <c r="AQ145" s="141">
        <f t="shared" si="159"/>
        <v>268510</v>
      </c>
      <c r="AR145" s="141">
        <f t="shared" si="159"/>
        <v>268510</v>
      </c>
      <c r="AS145" s="141">
        <f t="shared" si="159"/>
        <v>268510</v>
      </c>
      <c r="AT145" s="141">
        <f t="shared" si="159"/>
        <v>268510</v>
      </c>
    </row>
    <row r="146" spans="1:46" ht="24" customHeight="1" x14ac:dyDescent="0.25">
      <c r="A146" s="104">
        <v>133</v>
      </c>
      <c r="B146" s="278"/>
      <c r="C146" s="283"/>
      <c r="D146" s="271"/>
      <c r="E146" s="156" t="s">
        <v>55</v>
      </c>
      <c r="F146" s="102">
        <f>SUM(G146:R146)</f>
        <v>0</v>
      </c>
      <c r="G146" s="102">
        <f t="shared" ref="G146:R146" si="164">G44+G55+G141</f>
        <v>0</v>
      </c>
      <c r="H146" s="102">
        <f t="shared" si="164"/>
        <v>0</v>
      </c>
      <c r="I146" s="102">
        <f t="shared" si="164"/>
        <v>0</v>
      </c>
      <c r="J146" s="102">
        <f t="shared" si="164"/>
        <v>0</v>
      </c>
      <c r="K146" s="102">
        <f t="shared" si="164"/>
        <v>0</v>
      </c>
      <c r="L146" s="102">
        <f t="shared" si="164"/>
        <v>0</v>
      </c>
      <c r="M146" s="102">
        <f t="shared" si="164"/>
        <v>0</v>
      </c>
      <c r="N146" s="102">
        <f t="shared" si="164"/>
        <v>0</v>
      </c>
      <c r="O146" s="102">
        <f t="shared" si="164"/>
        <v>0</v>
      </c>
      <c r="P146" s="102">
        <f t="shared" si="164"/>
        <v>0</v>
      </c>
      <c r="Q146" s="102">
        <f t="shared" si="164"/>
        <v>0</v>
      </c>
      <c r="R146" s="102">
        <f t="shared" si="164"/>
        <v>0</v>
      </c>
      <c r="T146" s="297">
        <f t="shared" si="127"/>
        <v>0</v>
      </c>
      <c r="U146" s="297">
        <f t="shared" si="128"/>
        <v>0</v>
      </c>
      <c r="V146" s="297">
        <f t="shared" si="129"/>
        <v>0</v>
      </c>
      <c r="W146" s="297">
        <f t="shared" si="130"/>
        <v>0</v>
      </c>
      <c r="X146" s="297">
        <f t="shared" si="131"/>
        <v>0</v>
      </c>
      <c r="Y146" s="297">
        <f t="shared" si="132"/>
        <v>0</v>
      </c>
      <c r="Z146" s="297">
        <f t="shared" si="133"/>
        <v>0</v>
      </c>
      <c r="AA146" s="297">
        <f t="shared" si="134"/>
        <v>0</v>
      </c>
      <c r="AC146" s="155">
        <v>138</v>
      </c>
      <c r="AD146" s="278"/>
      <c r="AE146" s="283"/>
      <c r="AF146" s="271"/>
      <c r="AG146" s="102" t="s">
        <v>55</v>
      </c>
      <c r="AH146" s="102">
        <f>SUM(AI146:AT146)</f>
        <v>0</v>
      </c>
      <c r="AI146" s="102">
        <f t="shared" ref="AI146:AT146" si="165">AI44+AI55+AI141</f>
        <v>0</v>
      </c>
      <c r="AJ146" s="102">
        <f t="shared" si="165"/>
        <v>0</v>
      </c>
      <c r="AK146" s="102">
        <f t="shared" si="165"/>
        <v>0</v>
      </c>
      <c r="AL146" s="102">
        <f t="shared" si="165"/>
        <v>0</v>
      </c>
      <c r="AM146" s="102">
        <f t="shared" si="165"/>
        <v>0</v>
      </c>
      <c r="AN146" s="117">
        <f t="shared" si="165"/>
        <v>0</v>
      </c>
      <c r="AO146" s="117">
        <f t="shared" si="165"/>
        <v>0</v>
      </c>
      <c r="AP146" s="117">
        <f t="shared" si="165"/>
        <v>0</v>
      </c>
      <c r="AQ146" s="141">
        <f t="shared" si="159"/>
        <v>0</v>
      </c>
      <c r="AR146" s="141">
        <f t="shared" si="159"/>
        <v>0</v>
      </c>
      <c r="AS146" s="141">
        <f t="shared" si="159"/>
        <v>0</v>
      </c>
      <c r="AT146" s="141">
        <f t="shared" si="159"/>
        <v>0</v>
      </c>
    </row>
    <row r="147" spans="1:46" x14ac:dyDescent="0.25">
      <c r="A147" s="104">
        <v>134</v>
      </c>
      <c r="B147" s="190" t="s">
        <v>8</v>
      </c>
      <c r="C147" s="191"/>
      <c r="D147" s="191"/>
      <c r="E147" s="191"/>
      <c r="F147" s="191"/>
      <c r="G147" s="191"/>
      <c r="H147" s="191"/>
      <c r="I147" s="191"/>
      <c r="J147" s="191"/>
      <c r="K147" s="191"/>
      <c r="L147" s="191"/>
      <c r="M147" s="191"/>
      <c r="N147" s="191"/>
      <c r="O147" s="191"/>
      <c r="P147" s="191"/>
      <c r="Q147" s="191"/>
      <c r="R147" s="192"/>
      <c r="T147" s="297">
        <f t="shared" si="127"/>
        <v>0</v>
      </c>
      <c r="U147" s="297">
        <f t="shared" si="128"/>
        <v>0</v>
      </c>
      <c r="V147" s="297">
        <f t="shared" si="129"/>
        <v>0</v>
      </c>
      <c r="W147" s="297">
        <f t="shared" si="130"/>
        <v>0</v>
      </c>
      <c r="X147" s="297">
        <f t="shared" si="131"/>
        <v>0</v>
      </c>
      <c r="Y147" s="297">
        <f t="shared" si="132"/>
        <v>0</v>
      </c>
      <c r="Z147" s="297">
        <f t="shared" si="133"/>
        <v>0</v>
      </c>
      <c r="AA147" s="297">
        <f t="shared" si="134"/>
        <v>0</v>
      </c>
      <c r="AC147" s="155">
        <v>139</v>
      </c>
      <c r="AD147" s="190" t="s">
        <v>8</v>
      </c>
      <c r="AE147" s="191"/>
      <c r="AF147" s="191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1"/>
      <c r="AT147" s="192"/>
    </row>
    <row r="148" spans="1:46" x14ac:dyDescent="0.25">
      <c r="A148" s="104">
        <v>135</v>
      </c>
      <c r="B148" s="266"/>
      <c r="C148" s="268" t="s">
        <v>9</v>
      </c>
      <c r="D148" s="266" t="s">
        <v>7</v>
      </c>
      <c r="E148" s="156" t="s">
        <v>3</v>
      </c>
      <c r="F148" s="102">
        <f>SUM(F149:F152)</f>
        <v>69938.600000000006</v>
      </c>
      <c r="G148" s="102">
        <f t="shared" ref="G148:R148" si="166">SUM(G149:G152)</f>
        <v>29404.799999999999</v>
      </c>
      <c r="H148" s="102">
        <f t="shared" si="166"/>
        <v>2100</v>
      </c>
      <c r="I148" s="102">
        <f t="shared" si="166"/>
        <v>27012.5</v>
      </c>
      <c r="J148" s="102">
        <f t="shared" si="166"/>
        <v>321.3</v>
      </c>
      <c r="K148" s="102">
        <f t="shared" si="166"/>
        <v>11100</v>
      </c>
      <c r="L148" s="102">
        <f t="shared" si="166"/>
        <v>0</v>
      </c>
      <c r="M148" s="102">
        <f t="shared" si="166"/>
        <v>0</v>
      </c>
      <c r="N148" s="102">
        <f t="shared" si="166"/>
        <v>0</v>
      </c>
      <c r="O148" s="102">
        <f t="shared" si="166"/>
        <v>0</v>
      </c>
      <c r="P148" s="102">
        <f t="shared" si="166"/>
        <v>0</v>
      </c>
      <c r="Q148" s="102">
        <f t="shared" si="166"/>
        <v>0</v>
      </c>
      <c r="R148" s="102">
        <f t="shared" si="166"/>
        <v>0</v>
      </c>
      <c r="T148" s="297">
        <f t="shared" si="127"/>
        <v>11200.699999999997</v>
      </c>
      <c r="U148" s="297">
        <f t="shared" si="128"/>
        <v>11200.7</v>
      </c>
      <c r="V148" s="297">
        <f t="shared" si="129"/>
        <v>0</v>
      </c>
      <c r="W148" s="297">
        <f t="shared" si="130"/>
        <v>0</v>
      </c>
      <c r="X148" s="297">
        <f t="shared" si="131"/>
        <v>0</v>
      </c>
      <c r="Y148" s="297">
        <f t="shared" si="132"/>
        <v>0</v>
      </c>
      <c r="Z148" s="297">
        <f t="shared" si="133"/>
        <v>0</v>
      </c>
      <c r="AA148" s="297">
        <f t="shared" si="134"/>
        <v>0</v>
      </c>
      <c r="AC148" s="155">
        <v>140</v>
      </c>
      <c r="AD148" s="266"/>
      <c r="AE148" s="268" t="s">
        <v>9</v>
      </c>
      <c r="AF148" s="266" t="s">
        <v>7</v>
      </c>
      <c r="AG148" s="102" t="s">
        <v>3</v>
      </c>
      <c r="AH148" s="102">
        <f>SUM(AH149:AH152)</f>
        <v>81139.3</v>
      </c>
      <c r="AI148" s="102">
        <f t="shared" ref="AI148:AT148" si="167">SUM(AI149:AI152)</f>
        <v>29404.799999999999</v>
      </c>
      <c r="AJ148" s="102">
        <f t="shared" si="167"/>
        <v>2100</v>
      </c>
      <c r="AK148" s="102">
        <f t="shared" si="167"/>
        <v>27012.5</v>
      </c>
      <c r="AL148" s="102">
        <f t="shared" si="167"/>
        <v>321.3</v>
      </c>
      <c r="AM148" s="102">
        <f t="shared" si="167"/>
        <v>11100</v>
      </c>
      <c r="AN148" s="117">
        <f t="shared" si="167"/>
        <v>11200.7</v>
      </c>
      <c r="AO148" s="117">
        <f t="shared" si="167"/>
        <v>0</v>
      </c>
      <c r="AP148" s="117">
        <f t="shared" si="167"/>
        <v>0</v>
      </c>
      <c r="AQ148" s="141">
        <f t="shared" si="167"/>
        <v>0</v>
      </c>
      <c r="AR148" s="141">
        <f t="shared" si="167"/>
        <v>0</v>
      </c>
      <c r="AS148" s="141">
        <f t="shared" si="167"/>
        <v>0</v>
      </c>
      <c r="AT148" s="141">
        <f t="shared" si="167"/>
        <v>0</v>
      </c>
    </row>
    <row r="149" spans="1:46" ht="25.5" customHeight="1" x14ac:dyDescent="0.25">
      <c r="A149" s="104">
        <v>136</v>
      </c>
      <c r="B149" s="267"/>
      <c r="C149" s="269"/>
      <c r="D149" s="267"/>
      <c r="E149" s="156" t="s">
        <v>4</v>
      </c>
      <c r="F149" s="102">
        <f>SUM(G149:R149)</f>
        <v>0</v>
      </c>
      <c r="G149" s="102">
        <v>0</v>
      </c>
      <c r="H149" s="102">
        <v>0</v>
      </c>
      <c r="I149" s="102">
        <v>0</v>
      </c>
      <c r="J149" s="102">
        <v>0</v>
      </c>
      <c r="K149" s="102">
        <v>0</v>
      </c>
      <c r="L149" s="102">
        <v>0</v>
      </c>
      <c r="M149" s="102">
        <v>0</v>
      </c>
      <c r="N149" s="102">
        <v>0</v>
      </c>
      <c r="O149" s="102">
        <v>0</v>
      </c>
      <c r="P149" s="102">
        <v>0</v>
      </c>
      <c r="Q149" s="102">
        <v>0</v>
      </c>
      <c r="R149" s="102">
        <v>0</v>
      </c>
      <c r="T149" s="297">
        <f t="shared" si="127"/>
        <v>0</v>
      </c>
      <c r="U149" s="297">
        <f t="shared" si="128"/>
        <v>0</v>
      </c>
      <c r="V149" s="297">
        <f t="shared" si="129"/>
        <v>0</v>
      </c>
      <c r="W149" s="297">
        <f t="shared" si="130"/>
        <v>0</v>
      </c>
      <c r="X149" s="297">
        <f t="shared" si="131"/>
        <v>0</v>
      </c>
      <c r="Y149" s="297">
        <f t="shared" si="132"/>
        <v>0</v>
      </c>
      <c r="Z149" s="297">
        <f t="shared" si="133"/>
        <v>0</v>
      </c>
      <c r="AA149" s="297">
        <f t="shared" si="134"/>
        <v>0</v>
      </c>
      <c r="AC149" s="155">
        <v>141</v>
      </c>
      <c r="AD149" s="267"/>
      <c r="AE149" s="269"/>
      <c r="AF149" s="267"/>
      <c r="AG149" s="102" t="s">
        <v>4</v>
      </c>
      <c r="AH149" s="102">
        <f>SUM(AI149:AT149)</f>
        <v>0</v>
      </c>
      <c r="AI149" s="102">
        <v>0</v>
      </c>
      <c r="AJ149" s="102">
        <v>0</v>
      </c>
      <c r="AK149" s="102">
        <v>0</v>
      </c>
      <c r="AL149" s="102">
        <v>0</v>
      </c>
      <c r="AM149" s="102">
        <v>0</v>
      </c>
      <c r="AN149" s="117">
        <v>0</v>
      </c>
      <c r="AO149" s="117">
        <v>0</v>
      </c>
      <c r="AP149" s="117">
        <v>0</v>
      </c>
      <c r="AQ149" s="141">
        <v>0</v>
      </c>
      <c r="AR149" s="141">
        <v>0</v>
      </c>
      <c r="AS149" s="141">
        <v>0</v>
      </c>
      <c r="AT149" s="141">
        <v>0</v>
      </c>
    </row>
    <row r="150" spans="1:46" ht="36.75" customHeight="1" x14ac:dyDescent="0.25">
      <c r="A150" s="104">
        <v>137</v>
      </c>
      <c r="B150" s="267"/>
      <c r="C150" s="269"/>
      <c r="D150" s="267"/>
      <c r="E150" s="156" t="s">
        <v>5</v>
      </c>
      <c r="F150" s="102">
        <f>SUM(G150:R150)</f>
        <v>52609.2</v>
      </c>
      <c r="G150" s="102">
        <f>26947.6</f>
        <v>26947.599999999999</v>
      </c>
      <c r="H150" s="102">
        <v>0</v>
      </c>
      <c r="I150" s="102">
        <v>25661.599999999999</v>
      </c>
      <c r="J150" s="102">
        <v>0</v>
      </c>
      <c r="K150" s="102">
        <v>0</v>
      </c>
      <c r="L150" s="102">
        <v>0</v>
      </c>
      <c r="M150" s="102">
        <v>0</v>
      </c>
      <c r="N150" s="102">
        <v>0</v>
      </c>
      <c r="O150" s="102">
        <v>0</v>
      </c>
      <c r="P150" s="102">
        <v>0</v>
      </c>
      <c r="Q150" s="102">
        <v>0</v>
      </c>
      <c r="R150" s="102">
        <v>0</v>
      </c>
      <c r="T150" s="297">
        <f t="shared" si="127"/>
        <v>0</v>
      </c>
      <c r="U150" s="297">
        <f t="shared" si="128"/>
        <v>0</v>
      </c>
      <c r="V150" s="297">
        <f t="shared" si="129"/>
        <v>0</v>
      </c>
      <c r="W150" s="297">
        <f t="shared" si="130"/>
        <v>0</v>
      </c>
      <c r="X150" s="297">
        <f t="shared" si="131"/>
        <v>0</v>
      </c>
      <c r="Y150" s="297">
        <f t="shared" si="132"/>
        <v>0</v>
      </c>
      <c r="Z150" s="297">
        <f t="shared" si="133"/>
        <v>0</v>
      </c>
      <c r="AA150" s="297">
        <f t="shared" si="134"/>
        <v>0</v>
      </c>
      <c r="AC150" s="155">
        <v>142</v>
      </c>
      <c r="AD150" s="267"/>
      <c r="AE150" s="269"/>
      <c r="AF150" s="267"/>
      <c r="AG150" s="102" t="s">
        <v>5</v>
      </c>
      <c r="AH150" s="102">
        <f>SUM(AI150:AT150)</f>
        <v>52609.2</v>
      </c>
      <c r="AI150" s="102">
        <f>26947.6</f>
        <v>26947.599999999999</v>
      </c>
      <c r="AJ150" s="102">
        <v>0</v>
      </c>
      <c r="AK150" s="102">
        <v>25661.599999999999</v>
      </c>
      <c r="AL150" s="102">
        <v>0</v>
      </c>
      <c r="AM150" s="102">
        <v>0</v>
      </c>
      <c r="AN150" s="117">
        <v>0</v>
      </c>
      <c r="AO150" s="117">
        <v>0</v>
      </c>
      <c r="AP150" s="117">
        <v>0</v>
      </c>
      <c r="AQ150" s="141">
        <v>0</v>
      </c>
      <c r="AR150" s="141">
        <v>0</v>
      </c>
      <c r="AS150" s="141">
        <v>0</v>
      </c>
      <c r="AT150" s="141">
        <v>0</v>
      </c>
    </row>
    <row r="151" spans="1:46" ht="20.25" customHeight="1" x14ac:dyDescent="0.25">
      <c r="A151" s="104">
        <v>138</v>
      </c>
      <c r="B151" s="267"/>
      <c r="C151" s="269"/>
      <c r="D151" s="267"/>
      <c r="E151" s="156" t="s">
        <v>6</v>
      </c>
      <c r="F151" s="102">
        <f>SUM(G151:R151)</f>
        <v>17329.400000000001</v>
      </c>
      <c r="G151" s="102">
        <f>1418.3+263.9+775</f>
        <v>2457.1999999999998</v>
      </c>
      <c r="H151" s="102">
        <v>2100</v>
      </c>
      <c r="I151" s="102">
        <v>1350.9</v>
      </c>
      <c r="J151" s="102">
        <v>321.3</v>
      </c>
      <c r="K151" s="102">
        <v>11100</v>
      </c>
      <c r="L151" s="102">
        <v>0</v>
      </c>
      <c r="M151" s="102">
        <v>0</v>
      </c>
      <c r="N151" s="102">
        <v>0</v>
      </c>
      <c r="O151" s="102">
        <v>0</v>
      </c>
      <c r="P151" s="102">
        <v>0</v>
      </c>
      <c r="Q151" s="102">
        <v>0</v>
      </c>
      <c r="R151" s="102">
        <v>0</v>
      </c>
      <c r="T151" s="297">
        <f t="shared" si="127"/>
        <v>11200.7</v>
      </c>
      <c r="U151" s="297">
        <f t="shared" si="128"/>
        <v>11200.7</v>
      </c>
      <c r="V151" s="297">
        <f t="shared" si="129"/>
        <v>0</v>
      </c>
      <c r="W151" s="297">
        <f t="shared" si="130"/>
        <v>0</v>
      </c>
      <c r="X151" s="297">
        <f t="shared" si="131"/>
        <v>0</v>
      </c>
      <c r="Y151" s="297">
        <f t="shared" si="132"/>
        <v>0</v>
      </c>
      <c r="Z151" s="297">
        <f t="shared" si="133"/>
        <v>0</v>
      </c>
      <c r="AA151" s="297">
        <f t="shared" si="134"/>
        <v>0</v>
      </c>
      <c r="AC151" s="155">
        <v>143</v>
      </c>
      <c r="AD151" s="267"/>
      <c r="AE151" s="269"/>
      <c r="AF151" s="267"/>
      <c r="AG151" s="102" t="s">
        <v>6</v>
      </c>
      <c r="AH151" s="102">
        <f>SUM(AI151:AT151)</f>
        <v>28530.100000000002</v>
      </c>
      <c r="AI151" s="102">
        <f>1418.3+263.9+775</f>
        <v>2457.1999999999998</v>
      </c>
      <c r="AJ151" s="102">
        <v>2100</v>
      </c>
      <c r="AK151" s="102">
        <v>1350.9</v>
      </c>
      <c r="AL151" s="102">
        <v>321.3</v>
      </c>
      <c r="AM151" s="102">
        <v>11100</v>
      </c>
      <c r="AN151" s="117">
        <f>1200.7+8000+2000</f>
        <v>11200.7</v>
      </c>
      <c r="AO151" s="117">
        <v>0</v>
      </c>
      <c r="AP151" s="117">
        <v>0</v>
      </c>
      <c r="AQ151" s="141">
        <v>0</v>
      </c>
      <c r="AR151" s="141">
        <v>0</v>
      </c>
      <c r="AS151" s="141">
        <v>0</v>
      </c>
      <c r="AT151" s="141">
        <v>0</v>
      </c>
    </row>
    <row r="152" spans="1:46" ht="30.75" customHeight="1" x14ac:dyDescent="0.25">
      <c r="A152" s="104">
        <v>139</v>
      </c>
      <c r="B152" s="267"/>
      <c r="C152" s="270"/>
      <c r="D152" s="267"/>
      <c r="E152" s="156" t="s">
        <v>55</v>
      </c>
      <c r="F152" s="102">
        <f>SUM(G152:R152)</f>
        <v>0</v>
      </c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T152" s="297">
        <f t="shared" si="127"/>
        <v>0</v>
      </c>
      <c r="U152" s="297">
        <f t="shared" si="128"/>
        <v>0</v>
      </c>
      <c r="V152" s="297">
        <f t="shared" si="129"/>
        <v>0</v>
      </c>
      <c r="W152" s="297">
        <f t="shared" si="130"/>
        <v>0</v>
      </c>
      <c r="X152" s="297">
        <f t="shared" si="131"/>
        <v>0</v>
      </c>
      <c r="Y152" s="297">
        <f t="shared" si="132"/>
        <v>0</v>
      </c>
      <c r="Z152" s="297">
        <f t="shared" si="133"/>
        <v>0</v>
      </c>
      <c r="AA152" s="297">
        <f t="shared" si="134"/>
        <v>0</v>
      </c>
      <c r="AC152" s="155">
        <v>144</v>
      </c>
      <c r="AD152" s="267"/>
      <c r="AE152" s="270"/>
      <c r="AF152" s="267"/>
      <c r="AG152" s="102" t="s">
        <v>55</v>
      </c>
      <c r="AH152" s="102">
        <f>SUM(AI152:AT152)</f>
        <v>0</v>
      </c>
      <c r="AI152" s="102">
        <v>0</v>
      </c>
      <c r="AJ152" s="102">
        <v>0</v>
      </c>
      <c r="AK152" s="102">
        <v>0</v>
      </c>
      <c r="AL152" s="102">
        <v>0</v>
      </c>
      <c r="AM152" s="102">
        <v>0</v>
      </c>
      <c r="AN152" s="117">
        <v>0</v>
      </c>
      <c r="AO152" s="117">
        <v>0</v>
      </c>
      <c r="AP152" s="117">
        <v>0</v>
      </c>
      <c r="AQ152" s="141">
        <v>0</v>
      </c>
      <c r="AR152" s="141">
        <v>0</v>
      </c>
      <c r="AS152" s="141">
        <v>0</v>
      </c>
      <c r="AT152" s="141">
        <v>0</v>
      </c>
    </row>
    <row r="153" spans="1:46" x14ac:dyDescent="0.25">
      <c r="A153" s="104">
        <v>140</v>
      </c>
      <c r="B153" s="266"/>
      <c r="C153" s="268" t="s">
        <v>16</v>
      </c>
      <c r="D153" s="266" t="s">
        <v>7</v>
      </c>
      <c r="E153" s="156" t="s">
        <v>3</v>
      </c>
      <c r="F153" s="102">
        <f>SUM(F154:F157)</f>
        <v>3678848.1999999997</v>
      </c>
      <c r="G153" s="102">
        <f>SUM(G154:G157)</f>
        <v>336244.9</v>
      </c>
      <c r="H153" s="102">
        <f t="shared" ref="H153:R153" si="168">SUM(H154:H157)</f>
        <v>256403.1</v>
      </c>
      <c r="I153" s="102">
        <f t="shared" si="168"/>
        <v>328423.5</v>
      </c>
      <c r="J153" s="102">
        <f t="shared" si="168"/>
        <v>326251.5</v>
      </c>
      <c r="K153" s="102">
        <f t="shared" si="168"/>
        <v>442092.5</v>
      </c>
      <c r="L153" s="102">
        <f t="shared" si="168"/>
        <v>313157.90000000002</v>
      </c>
      <c r="M153" s="102">
        <f t="shared" si="168"/>
        <v>333724.79999999999</v>
      </c>
      <c r="N153" s="102">
        <f t="shared" si="168"/>
        <v>268510</v>
      </c>
      <c r="O153" s="102">
        <f t="shared" si="168"/>
        <v>268510</v>
      </c>
      <c r="P153" s="102">
        <f t="shared" si="168"/>
        <v>268510</v>
      </c>
      <c r="Q153" s="102">
        <f t="shared" si="168"/>
        <v>268510</v>
      </c>
      <c r="R153" s="102">
        <f t="shared" si="168"/>
        <v>268510</v>
      </c>
      <c r="T153" s="297">
        <f t="shared" si="127"/>
        <v>178977.10000000009</v>
      </c>
      <c r="U153" s="297">
        <f t="shared" si="128"/>
        <v>159227.09999999992</v>
      </c>
      <c r="V153" s="297">
        <f t="shared" si="129"/>
        <v>6617.2000000000116</v>
      </c>
      <c r="W153" s="297">
        <f t="shared" si="130"/>
        <v>13132.799999999988</v>
      </c>
      <c r="X153" s="297">
        <f t="shared" si="131"/>
        <v>0</v>
      </c>
      <c r="Y153" s="297">
        <f t="shared" si="132"/>
        <v>0</v>
      </c>
      <c r="Z153" s="297">
        <f t="shared" si="133"/>
        <v>0</v>
      </c>
      <c r="AA153" s="297">
        <f t="shared" si="134"/>
        <v>0</v>
      </c>
      <c r="AC153" s="155">
        <v>145</v>
      </c>
      <c r="AD153" s="266"/>
      <c r="AE153" s="268" t="s">
        <v>16</v>
      </c>
      <c r="AF153" s="266" t="s">
        <v>7</v>
      </c>
      <c r="AG153" s="102" t="s">
        <v>3</v>
      </c>
      <c r="AH153" s="102">
        <f>SUM(AH154:AH157)</f>
        <v>3857825.3</v>
      </c>
      <c r="AI153" s="102">
        <f>SUM(AI154:AI157)</f>
        <v>336244.9</v>
      </c>
      <c r="AJ153" s="102">
        <f t="shared" ref="AJ153:AT153" si="169">SUM(AJ154:AJ157)</f>
        <v>256403.1</v>
      </c>
      <c r="AK153" s="102">
        <f t="shared" si="169"/>
        <v>328423.5</v>
      </c>
      <c r="AL153" s="102">
        <f t="shared" si="169"/>
        <v>326251.5</v>
      </c>
      <c r="AM153" s="102">
        <f t="shared" si="169"/>
        <v>442092.5</v>
      </c>
      <c r="AN153" s="117">
        <f t="shared" si="169"/>
        <v>472384.99999999994</v>
      </c>
      <c r="AO153" s="117">
        <f t="shared" si="169"/>
        <v>340342</v>
      </c>
      <c r="AP153" s="117">
        <f t="shared" si="169"/>
        <v>281642.8</v>
      </c>
      <c r="AQ153" s="141">
        <f t="shared" si="169"/>
        <v>268510</v>
      </c>
      <c r="AR153" s="141">
        <f t="shared" si="169"/>
        <v>268510</v>
      </c>
      <c r="AS153" s="141">
        <f t="shared" si="169"/>
        <v>268510</v>
      </c>
      <c r="AT153" s="141">
        <f t="shared" si="169"/>
        <v>268510</v>
      </c>
    </row>
    <row r="154" spans="1:46" ht="27" customHeight="1" x14ac:dyDescent="0.25">
      <c r="A154" s="104">
        <v>141</v>
      </c>
      <c r="B154" s="267"/>
      <c r="C154" s="269"/>
      <c r="D154" s="267"/>
      <c r="E154" s="156" t="s">
        <v>4</v>
      </c>
      <c r="F154" s="102">
        <f>SUM(G154:R154)</f>
        <v>36984.899999999994</v>
      </c>
      <c r="G154" s="102">
        <f>G143-G149</f>
        <v>17124.599999999999</v>
      </c>
      <c r="H154" s="102">
        <f t="shared" ref="H154:R157" si="170">H143-H149</f>
        <v>3293.8</v>
      </c>
      <c r="I154" s="102">
        <f t="shared" si="170"/>
        <v>4020.1</v>
      </c>
      <c r="J154" s="102">
        <f t="shared" si="170"/>
        <v>4080.8</v>
      </c>
      <c r="K154" s="102">
        <f t="shared" si="170"/>
        <v>4006.7</v>
      </c>
      <c r="L154" s="102">
        <f t="shared" si="170"/>
        <v>4458.8999999999996</v>
      </c>
      <c r="M154" s="102">
        <f t="shared" si="170"/>
        <v>0</v>
      </c>
      <c r="N154" s="102">
        <f t="shared" si="170"/>
        <v>0</v>
      </c>
      <c r="O154" s="102">
        <f t="shared" si="170"/>
        <v>0</v>
      </c>
      <c r="P154" s="102">
        <f t="shared" si="170"/>
        <v>0</v>
      </c>
      <c r="Q154" s="102">
        <f t="shared" si="170"/>
        <v>0</v>
      </c>
      <c r="R154" s="102">
        <f t="shared" si="170"/>
        <v>0</v>
      </c>
      <c r="T154" s="297">
        <f t="shared" si="127"/>
        <v>-673.69999999999709</v>
      </c>
      <c r="U154" s="297">
        <f t="shared" si="128"/>
        <v>-673.69999999999982</v>
      </c>
      <c r="V154" s="297">
        <f t="shared" si="129"/>
        <v>0</v>
      </c>
      <c r="W154" s="297">
        <f t="shared" si="130"/>
        <v>0</v>
      </c>
      <c r="X154" s="297">
        <f t="shared" si="131"/>
        <v>0</v>
      </c>
      <c r="Y154" s="297">
        <f t="shared" si="132"/>
        <v>0</v>
      </c>
      <c r="Z154" s="297">
        <f t="shared" si="133"/>
        <v>0</v>
      </c>
      <c r="AA154" s="297">
        <f t="shared" si="134"/>
        <v>0</v>
      </c>
      <c r="AC154" s="155">
        <v>146</v>
      </c>
      <c r="AD154" s="267"/>
      <c r="AE154" s="269"/>
      <c r="AF154" s="267"/>
      <c r="AG154" s="102" t="s">
        <v>4</v>
      </c>
      <c r="AH154" s="102">
        <f>SUM(AI154:AT154)</f>
        <v>36311.199999999997</v>
      </c>
      <c r="AI154" s="102">
        <f>AI143-AI149</f>
        <v>17124.599999999999</v>
      </c>
      <c r="AJ154" s="102">
        <f t="shared" ref="AJ154:AT157" si="171">AJ143-AJ149</f>
        <v>3293.8</v>
      </c>
      <c r="AK154" s="102">
        <f t="shared" si="171"/>
        <v>4020.1</v>
      </c>
      <c r="AL154" s="102">
        <f t="shared" si="171"/>
        <v>4080.8</v>
      </c>
      <c r="AM154" s="102">
        <f t="shared" si="171"/>
        <v>4006.7</v>
      </c>
      <c r="AN154" s="117">
        <f t="shared" si="171"/>
        <v>3785.2</v>
      </c>
      <c r="AO154" s="117">
        <f t="shared" si="171"/>
        <v>0</v>
      </c>
      <c r="AP154" s="117">
        <f t="shared" si="171"/>
        <v>0</v>
      </c>
      <c r="AQ154" s="141">
        <f t="shared" si="171"/>
        <v>0</v>
      </c>
      <c r="AR154" s="141">
        <f t="shared" si="171"/>
        <v>0</v>
      </c>
      <c r="AS154" s="141">
        <f t="shared" si="171"/>
        <v>0</v>
      </c>
      <c r="AT154" s="141">
        <f t="shared" si="171"/>
        <v>0</v>
      </c>
    </row>
    <row r="155" spans="1:46" ht="36.75" customHeight="1" x14ac:dyDescent="0.25">
      <c r="A155" s="104">
        <v>142</v>
      </c>
      <c r="B155" s="267"/>
      <c r="C155" s="269"/>
      <c r="D155" s="267"/>
      <c r="E155" s="156" t="s">
        <v>5</v>
      </c>
      <c r="F155" s="102">
        <f>SUM(G155:R155)</f>
        <v>265449.5</v>
      </c>
      <c r="G155" s="102">
        <f t="shared" ref="G155:J157" si="172">G144-G150</f>
        <v>103009.09999999998</v>
      </c>
      <c r="H155" s="102">
        <f t="shared" si="170"/>
        <v>17191.800000000003</v>
      </c>
      <c r="I155" s="102">
        <f>I144-I150</f>
        <v>50987.500000000007</v>
      </c>
      <c r="J155" s="102">
        <f t="shared" si="172"/>
        <v>26049.199999999997</v>
      </c>
      <c r="K155" s="102">
        <f t="shared" si="170"/>
        <v>17214.000000000004</v>
      </c>
      <c r="L155" s="102">
        <f t="shared" si="170"/>
        <v>12832.7</v>
      </c>
      <c r="M155" s="102">
        <f t="shared" si="170"/>
        <v>38165.199999999997</v>
      </c>
      <c r="N155" s="102">
        <f t="shared" si="170"/>
        <v>0</v>
      </c>
      <c r="O155" s="102">
        <f t="shared" si="170"/>
        <v>0</v>
      </c>
      <c r="P155" s="102">
        <f t="shared" si="170"/>
        <v>0</v>
      </c>
      <c r="Q155" s="102">
        <f t="shared" si="170"/>
        <v>0</v>
      </c>
      <c r="R155" s="102">
        <f t="shared" si="170"/>
        <v>0</v>
      </c>
      <c r="T155" s="297">
        <f t="shared" si="127"/>
        <v>64982.499999999942</v>
      </c>
      <c r="U155" s="297">
        <f t="shared" si="128"/>
        <v>70484.599999999991</v>
      </c>
      <c r="V155" s="297">
        <f t="shared" si="129"/>
        <v>-7144.8999999999978</v>
      </c>
      <c r="W155" s="297">
        <f t="shared" si="130"/>
        <v>1642.8000000000002</v>
      </c>
      <c r="X155" s="297">
        <f t="shared" si="131"/>
        <v>0</v>
      </c>
      <c r="Y155" s="297">
        <f t="shared" si="132"/>
        <v>0</v>
      </c>
      <c r="Z155" s="297">
        <f t="shared" si="133"/>
        <v>0</v>
      </c>
      <c r="AA155" s="297">
        <f t="shared" si="134"/>
        <v>0</v>
      </c>
      <c r="AC155" s="155">
        <v>147</v>
      </c>
      <c r="AD155" s="267"/>
      <c r="AE155" s="269"/>
      <c r="AF155" s="267"/>
      <c r="AG155" s="102" t="s">
        <v>5</v>
      </c>
      <c r="AH155" s="102">
        <f>SUM(AI155:AT155)</f>
        <v>330431.99999999994</v>
      </c>
      <c r="AI155" s="102">
        <f t="shared" ref="AI155:AL157" si="173">AI144-AI150</f>
        <v>103009.09999999998</v>
      </c>
      <c r="AJ155" s="102">
        <f t="shared" si="171"/>
        <v>17191.800000000003</v>
      </c>
      <c r="AK155" s="102">
        <f>AK144-AK150</f>
        <v>50987.500000000007</v>
      </c>
      <c r="AL155" s="102">
        <f t="shared" si="173"/>
        <v>26049.199999999997</v>
      </c>
      <c r="AM155" s="102">
        <f t="shared" si="171"/>
        <v>17214.000000000004</v>
      </c>
      <c r="AN155" s="117">
        <f t="shared" si="171"/>
        <v>83317.299999999988</v>
      </c>
      <c r="AO155" s="117">
        <f t="shared" si="171"/>
        <v>31020.3</v>
      </c>
      <c r="AP155" s="117">
        <f t="shared" si="171"/>
        <v>1642.8000000000002</v>
      </c>
      <c r="AQ155" s="141">
        <f t="shared" si="171"/>
        <v>0</v>
      </c>
      <c r="AR155" s="141">
        <f t="shared" si="171"/>
        <v>0</v>
      </c>
      <c r="AS155" s="141">
        <f t="shared" si="171"/>
        <v>0</v>
      </c>
      <c r="AT155" s="141">
        <f t="shared" si="171"/>
        <v>0</v>
      </c>
    </row>
    <row r="156" spans="1:46" ht="20.25" customHeight="1" x14ac:dyDescent="0.25">
      <c r="A156" s="104">
        <v>143</v>
      </c>
      <c r="B156" s="267"/>
      <c r="C156" s="269"/>
      <c r="D156" s="267"/>
      <c r="E156" s="156" t="s">
        <v>6</v>
      </c>
      <c r="F156" s="102">
        <f>SUM(G156:R156)</f>
        <v>3376413.8</v>
      </c>
      <c r="G156" s="102">
        <f t="shared" si="172"/>
        <v>216111.2</v>
      </c>
      <c r="H156" s="102">
        <f t="shared" si="170"/>
        <v>235917.5</v>
      </c>
      <c r="I156" s="102">
        <f t="shared" si="172"/>
        <v>273415.89999999997</v>
      </c>
      <c r="J156" s="102">
        <f t="shared" si="172"/>
        <v>296121.5</v>
      </c>
      <c r="K156" s="102">
        <f t="shared" si="170"/>
        <v>420871.8</v>
      </c>
      <c r="L156" s="102">
        <f t="shared" si="170"/>
        <v>295866.30000000005</v>
      </c>
      <c r="M156" s="102">
        <f t="shared" si="170"/>
        <v>295559.59999999998</v>
      </c>
      <c r="N156" s="102">
        <f t="shared" si="170"/>
        <v>268510</v>
      </c>
      <c r="O156" s="102">
        <f t="shared" si="170"/>
        <v>268510</v>
      </c>
      <c r="P156" s="102">
        <f t="shared" si="170"/>
        <v>268510</v>
      </c>
      <c r="Q156" s="102">
        <f t="shared" si="170"/>
        <v>268510</v>
      </c>
      <c r="R156" s="102">
        <f t="shared" si="170"/>
        <v>268510</v>
      </c>
      <c r="T156" s="297">
        <f t="shared" si="127"/>
        <v>114668.30000000028</v>
      </c>
      <c r="U156" s="297">
        <f t="shared" si="128"/>
        <v>89416.199999999895</v>
      </c>
      <c r="V156" s="297">
        <f t="shared" si="129"/>
        <v>13762.100000000035</v>
      </c>
      <c r="W156" s="297">
        <f t="shared" si="130"/>
        <v>11490</v>
      </c>
      <c r="X156" s="297">
        <f t="shared" si="131"/>
        <v>0</v>
      </c>
      <c r="Y156" s="297">
        <f t="shared" si="132"/>
        <v>0</v>
      </c>
      <c r="Z156" s="297">
        <f t="shared" si="133"/>
        <v>0</v>
      </c>
      <c r="AA156" s="297">
        <f t="shared" si="134"/>
        <v>0</v>
      </c>
      <c r="AC156" s="155">
        <v>148</v>
      </c>
      <c r="AD156" s="267"/>
      <c r="AE156" s="269"/>
      <c r="AF156" s="267"/>
      <c r="AG156" s="102" t="s">
        <v>6</v>
      </c>
      <c r="AH156" s="102">
        <f>SUM(AI156:AT156)</f>
        <v>3491082.1</v>
      </c>
      <c r="AI156" s="102">
        <f t="shared" si="173"/>
        <v>216111.2</v>
      </c>
      <c r="AJ156" s="102">
        <f t="shared" si="171"/>
        <v>235917.5</v>
      </c>
      <c r="AK156" s="102">
        <f t="shared" si="173"/>
        <v>273415.89999999997</v>
      </c>
      <c r="AL156" s="102">
        <f t="shared" si="173"/>
        <v>296121.5</v>
      </c>
      <c r="AM156" s="102">
        <f t="shared" si="171"/>
        <v>420871.8</v>
      </c>
      <c r="AN156" s="117">
        <f>AN145-AN151</f>
        <v>385282.49999999994</v>
      </c>
      <c r="AO156" s="117">
        <f t="shared" si="171"/>
        <v>309321.7</v>
      </c>
      <c r="AP156" s="117">
        <f t="shared" si="171"/>
        <v>280000</v>
      </c>
      <c r="AQ156" s="141">
        <f t="shared" si="171"/>
        <v>268510</v>
      </c>
      <c r="AR156" s="141">
        <f t="shared" si="171"/>
        <v>268510</v>
      </c>
      <c r="AS156" s="141">
        <f t="shared" si="171"/>
        <v>268510</v>
      </c>
      <c r="AT156" s="141">
        <f t="shared" si="171"/>
        <v>268510</v>
      </c>
    </row>
    <row r="157" spans="1:46" ht="27.75" customHeight="1" x14ac:dyDescent="0.25">
      <c r="A157" s="104">
        <v>144</v>
      </c>
      <c r="B157" s="271"/>
      <c r="C157" s="270"/>
      <c r="D157" s="271"/>
      <c r="E157" s="156" t="s">
        <v>55</v>
      </c>
      <c r="F157" s="102">
        <f>SUM(G157:R157)</f>
        <v>0</v>
      </c>
      <c r="G157" s="102">
        <f t="shared" si="172"/>
        <v>0</v>
      </c>
      <c r="H157" s="102">
        <f t="shared" si="170"/>
        <v>0</v>
      </c>
      <c r="I157" s="102">
        <f t="shared" si="172"/>
        <v>0</v>
      </c>
      <c r="J157" s="102">
        <f t="shared" si="172"/>
        <v>0</v>
      </c>
      <c r="K157" s="102">
        <f t="shared" si="170"/>
        <v>0</v>
      </c>
      <c r="L157" s="102">
        <f t="shared" si="170"/>
        <v>0</v>
      </c>
      <c r="M157" s="102">
        <f t="shared" si="170"/>
        <v>0</v>
      </c>
      <c r="N157" s="102">
        <f t="shared" si="170"/>
        <v>0</v>
      </c>
      <c r="O157" s="102">
        <f t="shared" si="170"/>
        <v>0</v>
      </c>
      <c r="P157" s="102">
        <f t="shared" si="170"/>
        <v>0</v>
      </c>
      <c r="Q157" s="102">
        <f t="shared" si="170"/>
        <v>0</v>
      </c>
      <c r="R157" s="102">
        <f t="shared" si="170"/>
        <v>0</v>
      </c>
      <c r="T157" s="297">
        <f t="shared" si="127"/>
        <v>0</v>
      </c>
      <c r="U157" s="297">
        <f t="shared" si="128"/>
        <v>0</v>
      </c>
      <c r="V157" s="297">
        <f t="shared" si="129"/>
        <v>0</v>
      </c>
      <c r="W157" s="297">
        <f t="shared" si="130"/>
        <v>0</v>
      </c>
      <c r="X157" s="297">
        <f t="shared" si="131"/>
        <v>0</v>
      </c>
      <c r="Y157" s="297">
        <f t="shared" si="132"/>
        <v>0</v>
      </c>
      <c r="Z157" s="297">
        <f t="shared" si="133"/>
        <v>0</v>
      </c>
      <c r="AA157" s="297">
        <f t="shared" si="134"/>
        <v>0</v>
      </c>
      <c r="AC157" s="155">
        <v>149</v>
      </c>
      <c r="AD157" s="271"/>
      <c r="AE157" s="270"/>
      <c r="AF157" s="271"/>
      <c r="AG157" s="102" t="s">
        <v>55</v>
      </c>
      <c r="AH157" s="102">
        <f>SUM(AI157:AT157)</f>
        <v>0</v>
      </c>
      <c r="AI157" s="102">
        <f t="shared" si="173"/>
        <v>0</v>
      </c>
      <c r="AJ157" s="102">
        <f t="shared" si="171"/>
        <v>0</v>
      </c>
      <c r="AK157" s="102">
        <f t="shared" si="173"/>
        <v>0</v>
      </c>
      <c r="AL157" s="102">
        <f t="shared" si="173"/>
        <v>0</v>
      </c>
      <c r="AM157" s="102">
        <f t="shared" si="171"/>
        <v>0</v>
      </c>
      <c r="AN157" s="117">
        <f t="shared" si="171"/>
        <v>0</v>
      </c>
      <c r="AO157" s="117">
        <f t="shared" si="171"/>
        <v>0</v>
      </c>
      <c r="AP157" s="117">
        <f t="shared" si="171"/>
        <v>0</v>
      </c>
      <c r="AQ157" s="141">
        <f t="shared" si="171"/>
        <v>0</v>
      </c>
      <c r="AR157" s="141">
        <f t="shared" si="171"/>
        <v>0</v>
      </c>
      <c r="AS157" s="141">
        <f t="shared" si="171"/>
        <v>0</v>
      </c>
      <c r="AT157" s="141">
        <f t="shared" si="171"/>
        <v>0</v>
      </c>
    </row>
    <row r="158" spans="1:46" x14ac:dyDescent="0.25">
      <c r="A158" s="104">
        <v>145</v>
      </c>
      <c r="B158" s="190" t="s">
        <v>8</v>
      </c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192"/>
      <c r="T158" s="297">
        <f t="shared" si="127"/>
        <v>0</v>
      </c>
      <c r="U158" s="297">
        <f t="shared" si="128"/>
        <v>0</v>
      </c>
      <c r="V158" s="297">
        <f t="shared" si="129"/>
        <v>0</v>
      </c>
      <c r="W158" s="297">
        <f t="shared" si="130"/>
        <v>0</v>
      </c>
      <c r="X158" s="297">
        <f t="shared" si="131"/>
        <v>0</v>
      </c>
      <c r="Y158" s="297">
        <f t="shared" si="132"/>
        <v>0</v>
      </c>
      <c r="Z158" s="297">
        <f t="shared" si="133"/>
        <v>0</v>
      </c>
      <c r="AA158" s="297">
        <f t="shared" si="134"/>
        <v>0</v>
      </c>
      <c r="AC158" s="155">
        <v>150</v>
      </c>
      <c r="AD158" s="190" t="s">
        <v>8</v>
      </c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2"/>
    </row>
    <row r="159" spans="1:46" x14ac:dyDescent="0.25">
      <c r="A159" s="104">
        <v>146</v>
      </c>
      <c r="B159" s="272"/>
      <c r="C159" s="268" t="s">
        <v>65</v>
      </c>
      <c r="D159" s="272"/>
      <c r="E159" s="156" t="s">
        <v>3</v>
      </c>
      <c r="F159" s="102">
        <f>F132</f>
        <v>147717.79999999999</v>
      </c>
      <c r="G159" s="102">
        <f t="shared" ref="G159:R163" si="174">G132</f>
        <v>54733.9</v>
      </c>
      <c r="H159" s="102">
        <f t="shared" si="174"/>
        <v>13980.8</v>
      </c>
      <c r="I159" s="102">
        <f t="shared" si="174"/>
        <v>32903.1</v>
      </c>
      <c r="J159" s="102">
        <f t="shared" si="174"/>
        <v>12310.1</v>
      </c>
      <c r="K159" s="102">
        <f t="shared" si="174"/>
        <v>12086.599999999999</v>
      </c>
      <c r="L159" s="102">
        <f>L132</f>
        <v>13450.699999999999</v>
      </c>
      <c r="M159" s="102">
        <f t="shared" si="174"/>
        <v>8252.6</v>
      </c>
      <c r="N159" s="102">
        <f t="shared" si="174"/>
        <v>0</v>
      </c>
      <c r="O159" s="102">
        <f t="shared" si="174"/>
        <v>0</v>
      </c>
      <c r="P159" s="102">
        <f t="shared" si="174"/>
        <v>0</v>
      </c>
      <c r="Q159" s="102">
        <f t="shared" si="174"/>
        <v>0</v>
      </c>
      <c r="R159" s="102">
        <f t="shared" si="174"/>
        <v>0</v>
      </c>
      <c r="T159" s="297">
        <f t="shared" si="127"/>
        <v>-10284.799999999988</v>
      </c>
      <c r="U159" s="297">
        <f t="shared" si="128"/>
        <v>-2032.1999999999989</v>
      </c>
      <c r="V159" s="297">
        <f t="shared" si="129"/>
        <v>-8252.6</v>
      </c>
      <c r="W159" s="297">
        <f t="shared" si="130"/>
        <v>0</v>
      </c>
      <c r="X159" s="297">
        <f t="shared" si="131"/>
        <v>0</v>
      </c>
      <c r="Y159" s="297">
        <f t="shared" si="132"/>
        <v>0</v>
      </c>
      <c r="Z159" s="297">
        <f t="shared" si="133"/>
        <v>0</v>
      </c>
      <c r="AA159" s="297">
        <f t="shared" si="134"/>
        <v>0</v>
      </c>
      <c r="AC159" s="155">
        <v>151</v>
      </c>
      <c r="AD159" s="272"/>
      <c r="AE159" s="268" t="s">
        <v>65</v>
      </c>
      <c r="AF159" s="272"/>
      <c r="AG159" s="102" t="s">
        <v>3</v>
      </c>
      <c r="AH159" s="102">
        <f>AH132</f>
        <v>137433</v>
      </c>
      <c r="AI159" s="102">
        <f t="shared" ref="AI159:AT163" si="175">AI132</f>
        <v>54733.9</v>
      </c>
      <c r="AJ159" s="102">
        <f t="shared" si="175"/>
        <v>13980.8</v>
      </c>
      <c r="AK159" s="102">
        <f t="shared" si="175"/>
        <v>32903.1</v>
      </c>
      <c r="AL159" s="102">
        <f t="shared" si="175"/>
        <v>12310.1</v>
      </c>
      <c r="AM159" s="102">
        <f t="shared" si="175"/>
        <v>12086.599999999999</v>
      </c>
      <c r="AN159" s="117">
        <f>AN132</f>
        <v>11418.5</v>
      </c>
      <c r="AO159" s="117">
        <f t="shared" si="175"/>
        <v>0</v>
      </c>
      <c r="AP159" s="117">
        <f t="shared" si="175"/>
        <v>0</v>
      </c>
      <c r="AQ159" s="141">
        <f t="shared" si="175"/>
        <v>0</v>
      </c>
      <c r="AR159" s="141">
        <f t="shared" si="175"/>
        <v>0</v>
      </c>
      <c r="AS159" s="141">
        <f t="shared" si="175"/>
        <v>0</v>
      </c>
      <c r="AT159" s="141">
        <f t="shared" si="175"/>
        <v>0</v>
      </c>
    </row>
    <row r="160" spans="1:46" ht="30" customHeight="1" x14ac:dyDescent="0.25">
      <c r="A160" s="104">
        <v>147</v>
      </c>
      <c r="B160" s="273"/>
      <c r="C160" s="269"/>
      <c r="D160" s="273"/>
      <c r="E160" s="156" t="s">
        <v>4</v>
      </c>
      <c r="F160" s="102">
        <f>F133</f>
        <v>36984.899999999994</v>
      </c>
      <c r="G160" s="102">
        <f t="shared" si="174"/>
        <v>17124.599999999999</v>
      </c>
      <c r="H160" s="102">
        <f t="shared" si="174"/>
        <v>3293.8</v>
      </c>
      <c r="I160" s="102">
        <f t="shared" si="174"/>
        <v>4020.1</v>
      </c>
      <c r="J160" s="102">
        <f t="shared" si="174"/>
        <v>4080.8</v>
      </c>
      <c r="K160" s="102">
        <f t="shared" si="174"/>
        <v>4006.7</v>
      </c>
      <c r="L160" s="102">
        <f t="shared" si="174"/>
        <v>4458.8999999999996</v>
      </c>
      <c r="M160" s="102">
        <f t="shared" si="174"/>
        <v>0</v>
      </c>
      <c r="N160" s="102">
        <f t="shared" si="174"/>
        <v>0</v>
      </c>
      <c r="O160" s="102">
        <f t="shared" si="174"/>
        <v>0</v>
      </c>
      <c r="P160" s="102">
        <f t="shared" si="174"/>
        <v>0</v>
      </c>
      <c r="Q160" s="102">
        <f t="shared" si="174"/>
        <v>0</v>
      </c>
      <c r="R160" s="102">
        <f t="shared" si="174"/>
        <v>0</v>
      </c>
      <c r="T160" s="297">
        <f t="shared" si="127"/>
        <v>-673.69999999999709</v>
      </c>
      <c r="U160" s="297">
        <f t="shared" si="128"/>
        <v>-673.69999999999982</v>
      </c>
      <c r="V160" s="297">
        <f t="shared" si="129"/>
        <v>0</v>
      </c>
      <c r="W160" s="297">
        <f t="shared" si="130"/>
        <v>0</v>
      </c>
      <c r="X160" s="297">
        <f t="shared" si="131"/>
        <v>0</v>
      </c>
      <c r="Y160" s="297">
        <f t="shared" si="132"/>
        <v>0</v>
      </c>
      <c r="Z160" s="297">
        <f t="shared" si="133"/>
        <v>0</v>
      </c>
      <c r="AA160" s="297">
        <f t="shared" si="134"/>
        <v>0</v>
      </c>
      <c r="AC160" s="155">
        <v>152</v>
      </c>
      <c r="AD160" s="273"/>
      <c r="AE160" s="269"/>
      <c r="AF160" s="273"/>
      <c r="AG160" s="102" t="s">
        <v>4</v>
      </c>
      <c r="AH160" s="102">
        <f>AH133</f>
        <v>36311.199999999997</v>
      </c>
      <c r="AI160" s="102">
        <f t="shared" si="175"/>
        <v>17124.599999999999</v>
      </c>
      <c r="AJ160" s="102">
        <f t="shared" si="175"/>
        <v>3293.8</v>
      </c>
      <c r="AK160" s="102">
        <f t="shared" si="175"/>
        <v>4020.1</v>
      </c>
      <c r="AL160" s="102">
        <f t="shared" si="175"/>
        <v>4080.8</v>
      </c>
      <c r="AM160" s="102">
        <f t="shared" si="175"/>
        <v>4006.7</v>
      </c>
      <c r="AN160" s="117">
        <f t="shared" si="175"/>
        <v>3785.2</v>
      </c>
      <c r="AO160" s="117">
        <f t="shared" si="175"/>
        <v>0</v>
      </c>
      <c r="AP160" s="117">
        <f t="shared" si="175"/>
        <v>0</v>
      </c>
      <c r="AQ160" s="141">
        <f t="shared" si="175"/>
        <v>0</v>
      </c>
      <c r="AR160" s="141">
        <f t="shared" si="175"/>
        <v>0</v>
      </c>
      <c r="AS160" s="141">
        <f t="shared" si="175"/>
        <v>0</v>
      </c>
      <c r="AT160" s="141">
        <f t="shared" si="175"/>
        <v>0</v>
      </c>
    </row>
    <row r="161" spans="1:46" ht="41.25" customHeight="1" x14ac:dyDescent="0.25">
      <c r="A161" s="104">
        <v>148</v>
      </c>
      <c r="B161" s="273"/>
      <c r="C161" s="269"/>
      <c r="D161" s="273"/>
      <c r="E161" s="156" t="s">
        <v>5</v>
      </c>
      <c r="F161" s="102">
        <f>F134</f>
        <v>84389.5</v>
      </c>
      <c r="G161" s="102">
        <f t="shared" si="174"/>
        <v>29152.7</v>
      </c>
      <c r="H161" s="102">
        <f t="shared" si="174"/>
        <v>5151.8</v>
      </c>
      <c r="I161" s="102">
        <f t="shared" si="174"/>
        <v>23446.400000000001</v>
      </c>
      <c r="J161" s="102">
        <f t="shared" si="174"/>
        <v>6382.8</v>
      </c>
      <c r="K161" s="102">
        <f t="shared" si="174"/>
        <v>6266.9</v>
      </c>
      <c r="L161" s="102">
        <f t="shared" si="174"/>
        <v>6974.2</v>
      </c>
      <c r="M161" s="102">
        <f t="shared" si="174"/>
        <v>7014.7</v>
      </c>
      <c r="N161" s="102">
        <f t="shared" si="174"/>
        <v>0</v>
      </c>
      <c r="O161" s="102">
        <f t="shared" si="174"/>
        <v>0</v>
      </c>
      <c r="P161" s="102">
        <f t="shared" si="174"/>
        <v>0</v>
      </c>
      <c r="Q161" s="102">
        <f t="shared" si="174"/>
        <v>0</v>
      </c>
      <c r="R161" s="102">
        <f t="shared" si="174"/>
        <v>0</v>
      </c>
      <c r="T161" s="297">
        <f t="shared" si="127"/>
        <v>-8068.3999999999942</v>
      </c>
      <c r="U161" s="297">
        <f t="shared" si="128"/>
        <v>-1053.6999999999998</v>
      </c>
      <c r="V161" s="297">
        <f t="shared" si="129"/>
        <v>-7014.7</v>
      </c>
      <c r="W161" s="297">
        <f t="shared" si="130"/>
        <v>0</v>
      </c>
      <c r="X161" s="297">
        <f t="shared" si="131"/>
        <v>0</v>
      </c>
      <c r="Y161" s="297">
        <f t="shared" si="132"/>
        <v>0</v>
      </c>
      <c r="Z161" s="297">
        <f t="shared" si="133"/>
        <v>0</v>
      </c>
      <c r="AA161" s="297">
        <f t="shared" si="134"/>
        <v>0</v>
      </c>
      <c r="AC161" s="155">
        <v>153</v>
      </c>
      <c r="AD161" s="273"/>
      <c r="AE161" s="269"/>
      <c r="AF161" s="273"/>
      <c r="AG161" s="102" t="s">
        <v>5</v>
      </c>
      <c r="AH161" s="102">
        <f>AH134</f>
        <v>76321.100000000006</v>
      </c>
      <c r="AI161" s="102">
        <f t="shared" si="175"/>
        <v>29152.7</v>
      </c>
      <c r="AJ161" s="102">
        <f t="shared" si="175"/>
        <v>5151.8</v>
      </c>
      <c r="AK161" s="102">
        <f t="shared" si="175"/>
        <v>23446.400000000001</v>
      </c>
      <c r="AL161" s="102">
        <f t="shared" si="175"/>
        <v>6382.8</v>
      </c>
      <c r="AM161" s="102">
        <f t="shared" si="175"/>
        <v>6266.9</v>
      </c>
      <c r="AN161" s="117">
        <f t="shared" si="175"/>
        <v>5920.5</v>
      </c>
      <c r="AO161" s="117">
        <f t="shared" si="175"/>
        <v>0</v>
      </c>
      <c r="AP161" s="117">
        <f t="shared" si="175"/>
        <v>0</v>
      </c>
      <c r="AQ161" s="141">
        <f t="shared" si="175"/>
        <v>0</v>
      </c>
      <c r="AR161" s="141">
        <f t="shared" si="175"/>
        <v>0</v>
      </c>
      <c r="AS161" s="141">
        <f t="shared" si="175"/>
        <v>0</v>
      </c>
      <c r="AT161" s="141">
        <f t="shared" si="175"/>
        <v>0</v>
      </c>
    </row>
    <row r="162" spans="1:46" ht="22.5" customHeight="1" x14ac:dyDescent="0.25">
      <c r="A162" s="104">
        <v>149</v>
      </c>
      <c r="B162" s="273"/>
      <c r="C162" s="269"/>
      <c r="D162" s="273"/>
      <c r="E162" s="156" t="s">
        <v>6</v>
      </c>
      <c r="F162" s="102">
        <f>F135</f>
        <v>26343.4</v>
      </c>
      <c r="G162" s="102">
        <f t="shared" si="174"/>
        <v>8456.6</v>
      </c>
      <c r="H162" s="102">
        <f t="shared" si="174"/>
        <v>5535.2</v>
      </c>
      <c r="I162" s="102">
        <f t="shared" si="174"/>
        <v>5436.6</v>
      </c>
      <c r="J162" s="102">
        <f t="shared" si="174"/>
        <v>1846.5</v>
      </c>
      <c r="K162" s="102">
        <f t="shared" si="174"/>
        <v>1813</v>
      </c>
      <c r="L162" s="102">
        <f t="shared" si="174"/>
        <v>2017.6</v>
      </c>
      <c r="M162" s="102">
        <f t="shared" si="174"/>
        <v>1237.9000000000001</v>
      </c>
      <c r="N162" s="102">
        <f t="shared" si="174"/>
        <v>0</v>
      </c>
      <c r="O162" s="102">
        <f t="shared" si="174"/>
        <v>0</v>
      </c>
      <c r="P162" s="102">
        <f t="shared" si="174"/>
        <v>0</v>
      </c>
      <c r="Q162" s="102">
        <f t="shared" si="174"/>
        <v>0</v>
      </c>
      <c r="R162" s="102">
        <f t="shared" si="174"/>
        <v>0</v>
      </c>
      <c r="T162" s="297">
        <f t="shared" si="127"/>
        <v>-1542.7000000000007</v>
      </c>
      <c r="U162" s="297">
        <f t="shared" si="128"/>
        <v>-304.79999999999995</v>
      </c>
      <c r="V162" s="297">
        <f t="shared" si="129"/>
        <v>-1237.9000000000001</v>
      </c>
      <c r="W162" s="297">
        <f t="shared" si="130"/>
        <v>0</v>
      </c>
      <c r="X162" s="297">
        <f t="shared" si="131"/>
        <v>0</v>
      </c>
      <c r="Y162" s="297">
        <f t="shared" si="132"/>
        <v>0</v>
      </c>
      <c r="Z162" s="297">
        <f t="shared" si="133"/>
        <v>0</v>
      </c>
      <c r="AA162" s="297">
        <f t="shared" si="134"/>
        <v>0</v>
      </c>
      <c r="AC162" s="155">
        <v>154</v>
      </c>
      <c r="AD162" s="273"/>
      <c r="AE162" s="269"/>
      <c r="AF162" s="273"/>
      <c r="AG162" s="102" t="s">
        <v>6</v>
      </c>
      <c r="AH162" s="102">
        <f>AH135</f>
        <v>24800.7</v>
      </c>
      <c r="AI162" s="102">
        <f t="shared" si="175"/>
        <v>8456.6</v>
      </c>
      <c r="AJ162" s="102">
        <f t="shared" si="175"/>
        <v>5535.2</v>
      </c>
      <c r="AK162" s="102">
        <f t="shared" si="175"/>
        <v>5436.6</v>
      </c>
      <c r="AL162" s="102">
        <f t="shared" si="175"/>
        <v>1846.5</v>
      </c>
      <c r="AM162" s="102">
        <f t="shared" si="175"/>
        <v>1813</v>
      </c>
      <c r="AN162" s="117">
        <f t="shared" si="175"/>
        <v>1712.8</v>
      </c>
      <c r="AO162" s="117">
        <f t="shared" si="175"/>
        <v>0</v>
      </c>
      <c r="AP162" s="117">
        <f t="shared" si="175"/>
        <v>0</v>
      </c>
      <c r="AQ162" s="141">
        <f t="shared" si="175"/>
        <v>0</v>
      </c>
      <c r="AR162" s="141">
        <f t="shared" si="175"/>
        <v>0</v>
      </c>
      <c r="AS162" s="141">
        <f t="shared" si="175"/>
        <v>0</v>
      </c>
      <c r="AT162" s="141">
        <f t="shared" si="175"/>
        <v>0</v>
      </c>
    </row>
    <row r="163" spans="1:46" ht="27" customHeight="1" x14ac:dyDescent="0.25">
      <c r="A163" s="104">
        <v>150</v>
      </c>
      <c r="B163" s="274"/>
      <c r="C163" s="270"/>
      <c r="D163" s="274"/>
      <c r="E163" s="156" t="s">
        <v>55</v>
      </c>
      <c r="F163" s="102">
        <f>F136</f>
        <v>0</v>
      </c>
      <c r="G163" s="102">
        <f t="shared" si="174"/>
        <v>0</v>
      </c>
      <c r="H163" s="102">
        <f t="shared" si="174"/>
        <v>0</v>
      </c>
      <c r="I163" s="102">
        <f t="shared" si="174"/>
        <v>0</v>
      </c>
      <c r="J163" s="102">
        <f t="shared" si="174"/>
        <v>0</v>
      </c>
      <c r="K163" s="102">
        <f t="shared" si="174"/>
        <v>0</v>
      </c>
      <c r="L163" s="102">
        <f t="shared" si="174"/>
        <v>0</v>
      </c>
      <c r="M163" s="102">
        <f t="shared" si="174"/>
        <v>0</v>
      </c>
      <c r="N163" s="102">
        <f t="shared" si="174"/>
        <v>0</v>
      </c>
      <c r="O163" s="102">
        <f t="shared" si="174"/>
        <v>0</v>
      </c>
      <c r="P163" s="102">
        <f t="shared" si="174"/>
        <v>0</v>
      </c>
      <c r="Q163" s="102">
        <f t="shared" si="174"/>
        <v>0</v>
      </c>
      <c r="R163" s="102">
        <f t="shared" si="174"/>
        <v>0</v>
      </c>
      <c r="T163" s="297">
        <f t="shared" si="127"/>
        <v>0</v>
      </c>
      <c r="U163" s="297">
        <f t="shared" si="128"/>
        <v>0</v>
      </c>
      <c r="V163" s="297">
        <f t="shared" si="129"/>
        <v>0</v>
      </c>
      <c r="W163" s="297">
        <f t="shared" si="130"/>
        <v>0</v>
      </c>
      <c r="X163" s="297">
        <f t="shared" si="131"/>
        <v>0</v>
      </c>
      <c r="Y163" s="297">
        <f t="shared" si="132"/>
        <v>0</v>
      </c>
      <c r="Z163" s="297">
        <f t="shared" si="133"/>
        <v>0</v>
      </c>
      <c r="AA163" s="297">
        <f t="shared" si="134"/>
        <v>0</v>
      </c>
      <c r="AC163" s="155">
        <v>155</v>
      </c>
      <c r="AD163" s="274"/>
      <c r="AE163" s="270"/>
      <c r="AF163" s="274"/>
      <c r="AG163" s="102" t="s">
        <v>55</v>
      </c>
      <c r="AH163" s="102">
        <f>AH136</f>
        <v>0</v>
      </c>
      <c r="AI163" s="102">
        <f t="shared" si="175"/>
        <v>0</v>
      </c>
      <c r="AJ163" s="102">
        <f t="shared" si="175"/>
        <v>0</v>
      </c>
      <c r="AK163" s="102">
        <f t="shared" si="175"/>
        <v>0</v>
      </c>
      <c r="AL163" s="102">
        <f t="shared" si="175"/>
        <v>0</v>
      </c>
      <c r="AM163" s="102">
        <f t="shared" si="175"/>
        <v>0</v>
      </c>
      <c r="AN163" s="117">
        <f t="shared" si="175"/>
        <v>0</v>
      </c>
      <c r="AO163" s="117">
        <f t="shared" si="175"/>
        <v>0</v>
      </c>
      <c r="AP163" s="117">
        <f t="shared" si="175"/>
        <v>0</v>
      </c>
      <c r="AQ163" s="141">
        <f t="shared" si="175"/>
        <v>0</v>
      </c>
      <c r="AR163" s="141">
        <f t="shared" si="175"/>
        <v>0</v>
      </c>
      <c r="AS163" s="141">
        <f t="shared" si="175"/>
        <v>0</v>
      </c>
      <c r="AT163" s="141">
        <f t="shared" si="175"/>
        <v>0</v>
      </c>
    </row>
    <row r="164" spans="1:46" x14ac:dyDescent="0.25">
      <c r="A164" s="104">
        <v>151</v>
      </c>
      <c r="B164" s="272"/>
      <c r="C164" s="268" t="s">
        <v>66</v>
      </c>
      <c r="D164" s="272"/>
      <c r="E164" s="156" t="s">
        <v>3</v>
      </c>
      <c r="F164" s="102">
        <f>F142-F159</f>
        <v>3601069.0000000005</v>
      </c>
      <c r="G164" s="102">
        <f t="shared" ref="G164:R168" si="176">G142-G159</f>
        <v>310915.8</v>
      </c>
      <c r="H164" s="102">
        <f t="shared" si="176"/>
        <v>244522.30000000002</v>
      </c>
      <c r="I164" s="102">
        <f t="shared" si="176"/>
        <v>322532.90000000002</v>
      </c>
      <c r="J164" s="102">
        <f t="shared" si="176"/>
        <v>314262.7</v>
      </c>
      <c r="K164" s="102">
        <f t="shared" si="176"/>
        <v>441105.9</v>
      </c>
      <c r="L164" s="102">
        <f t="shared" si="176"/>
        <v>299707.2</v>
      </c>
      <c r="M164" s="102">
        <f t="shared" si="176"/>
        <v>325472.2</v>
      </c>
      <c r="N164" s="102">
        <f t="shared" si="176"/>
        <v>268510</v>
      </c>
      <c r="O164" s="102">
        <f t="shared" si="176"/>
        <v>268510</v>
      </c>
      <c r="P164" s="102">
        <f t="shared" si="176"/>
        <v>268510</v>
      </c>
      <c r="Q164" s="102">
        <f t="shared" si="176"/>
        <v>268510</v>
      </c>
      <c r="R164" s="102">
        <f t="shared" si="176"/>
        <v>268510</v>
      </c>
      <c r="T164" s="297">
        <f t="shared" si="127"/>
        <v>200462.59999999963</v>
      </c>
      <c r="U164" s="297">
        <f t="shared" si="128"/>
        <v>172459.99999999994</v>
      </c>
      <c r="V164" s="297">
        <f t="shared" si="129"/>
        <v>14869.799999999988</v>
      </c>
      <c r="W164" s="297">
        <f t="shared" si="130"/>
        <v>13132.799999999988</v>
      </c>
      <c r="X164" s="297">
        <f t="shared" si="131"/>
        <v>0</v>
      </c>
      <c r="Y164" s="297">
        <f t="shared" si="132"/>
        <v>0</v>
      </c>
      <c r="Z164" s="297">
        <f t="shared" si="133"/>
        <v>0</v>
      </c>
      <c r="AA164" s="297">
        <f t="shared" si="134"/>
        <v>0</v>
      </c>
      <c r="AC164" s="155">
        <v>156</v>
      </c>
      <c r="AD164" s="272"/>
      <c r="AE164" s="268" t="s">
        <v>66</v>
      </c>
      <c r="AF164" s="272"/>
      <c r="AG164" s="102" t="s">
        <v>3</v>
      </c>
      <c r="AH164" s="102">
        <f>AH142-AH159</f>
        <v>3801531.6</v>
      </c>
      <c r="AI164" s="102">
        <f t="shared" ref="AI164:AT168" si="177">AI142-AI159</f>
        <v>310915.8</v>
      </c>
      <c r="AJ164" s="102">
        <f t="shared" si="177"/>
        <v>244522.30000000002</v>
      </c>
      <c r="AK164" s="102">
        <f t="shared" si="177"/>
        <v>322532.90000000002</v>
      </c>
      <c r="AL164" s="102">
        <f t="shared" si="177"/>
        <v>314262.7</v>
      </c>
      <c r="AM164" s="102">
        <f t="shared" si="177"/>
        <v>441105.9</v>
      </c>
      <c r="AN164" s="117">
        <f t="shared" si="177"/>
        <v>472167.19999999995</v>
      </c>
      <c r="AO164" s="117">
        <f t="shared" si="177"/>
        <v>340342</v>
      </c>
      <c r="AP164" s="117">
        <f t="shared" si="177"/>
        <v>281642.8</v>
      </c>
      <c r="AQ164" s="141">
        <f t="shared" si="177"/>
        <v>268510</v>
      </c>
      <c r="AR164" s="141">
        <f t="shared" si="177"/>
        <v>268510</v>
      </c>
      <c r="AS164" s="141">
        <f t="shared" si="177"/>
        <v>268510</v>
      </c>
      <c r="AT164" s="141">
        <f t="shared" si="177"/>
        <v>268510</v>
      </c>
    </row>
    <row r="165" spans="1:46" ht="25.5" customHeight="1" x14ac:dyDescent="0.25">
      <c r="A165" s="104">
        <v>152</v>
      </c>
      <c r="B165" s="273"/>
      <c r="C165" s="269"/>
      <c r="D165" s="273"/>
      <c r="E165" s="156" t="s">
        <v>4</v>
      </c>
      <c r="F165" s="102">
        <f>F143-F160</f>
        <v>0</v>
      </c>
      <c r="G165" s="102">
        <f t="shared" si="176"/>
        <v>0</v>
      </c>
      <c r="H165" s="102">
        <f t="shared" si="176"/>
        <v>0</v>
      </c>
      <c r="I165" s="102">
        <f t="shared" si="176"/>
        <v>0</v>
      </c>
      <c r="J165" s="102">
        <f t="shared" si="176"/>
        <v>0</v>
      </c>
      <c r="K165" s="102">
        <f t="shared" si="176"/>
        <v>0</v>
      </c>
      <c r="L165" s="102">
        <f t="shared" si="176"/>
        <v>0</v>
      </c>
      <c r="M165" s="102">
        <f t="shared" si="176"/>
        <v>0</v>
      </c>
      <c r="N165" s="102">
        <f t="shared" si="176"/>
        <v>0</v>
      </c>
      <c r="O165" s="102">
        <f t="shared" si="176"/>
        <v>0</v>
      </c>
      <c r="P165" s="102">
        <f t="shared" si="176"/>
        <v>0</v>
      </c>
      <c r="Q165" s="102">
        <f t="shared" si="176"/>
        <v>0</v>
      </c>
      <c r="R165" s="102">
        <f t="shared" si="176"/>
        <v>0</v>
      </c>
      <c r="T165" s="297">
        <f t="shared" si="127"/>
        <v>0</v>
      </c>
      <c r="U165" s="297">
        <f t="shared" si="128"/>
        <v>0</v>
      </c>
      <c r="V165" s="297">
        <f t="shared" si="129"/>
        <v>0</v>
      </c>
      <c r="W165" s="297">
        <f t="shared" si="130"/>
        <v>0</v>
      </c>
      <c r="X165" s="297">
        <f t="shared" si="131"/>
        <v>0</v>
      </c>
      <c r="Y165" s="297">
        <f t="shared" si="132"/>
        <v>0</v>
      </c>
      <c r="Z165" s="297">
        <f t="shared" si="133"/>
        <v>0</v>
      </c>
      <c r="AA165" s="297">
        <f t="shared" si="134"/>
        <v>0</v>
      </c>
      <c r="AC165" s="155">
        <v>157</v>
      </c>
      <c r="AD165" s="273"/>
      <c r="AE165" s="269"/>
      <c r="AF165" s="273"/>
      <c r="AG165" s="102" t="s">
        <v>4</v>
      </c>
      <c r="AH165" s="102">
        <f>AH143-AH160</f>
        <v>0</v>
      </c>
      <c r="AI165" s="102">
        <f t="shared" si="177"/>
        <v>0</v>
      </c>
      <c r="AJ165" s="102">
        <f t="shared" si="177"/>
        <v>0</v>
      </c>
      <c r="AK165" s="102">
        <f t="shared" si="177"/>
        <v>0</v>
      </c>
      <c r="AL165" s="102">
        <f t="shared" si="177"/>
        <v>0</v>
      </c>
      <c r="AM165" s="102">
        <f t="shared" si="177"/>
        <v>0</v>
      </c>
      <c r="AN165" s="117">
        <f t="shared" si="177"/>
        <v>0</v>
      </c>
      <c r="AO165" s="117">
        <f t="shared" si="177"/>
        <v>0</v>
      </c>
      <c r="AP165" s="117">
        <f t="shared" si="177"/>
        <v>0</v>
      </c>
      <c r="AQ165" s="141">
        <f t="shared" si="177"/>
        <v>0</v>
      </c>
      <c r="AR165" s="141">
        <f t="shared" si="177"/>
        <v>0</v>
      </c>
      <c r="AS165" s="141">
        <f t="shared" si="177"/>
        <v>0</v>
      </c>
      <c r="AT165" s="141">
        <f t="shared" si="177"/>
        <v>0</v>
      </c>
    </row>
    <row r="166" spans="1:46" ht="39.75" customHeight="1" x14ac:dyDescent="0.25">
      <c r="A166" s="104">
        <v>153</v>
      </c>
      <c r="B166" s="273"/>
      <c r="C166" s="269"/>
      <c r="D166" s="273"/>
      <c r="E166" s="156" t="s">
        <v>5</v>
      </c>
      <c r="F166" s="102">
        <f>F144-F161</f>
        <v>233669.2</v>
      </c>
      <c r="G166" s="102">
        <f t="shared" si="176"/>
        <v>100803.99999999999</v>
      </c>
      <c r="H166" s="102">
        <f t="shared" si="176"/>
        <v>12040.000000000004</v>
      </c>
      <c r="I166" s="102">
        <f t="shared" si="176"/>
        <v>53202.700000000004</v>
      </c>
      <c r="J166" s="102">
        <f t="shared" si="176"/>
        <v>19666.399999999998</v>
      </c>
      <c r="K166" s="102">
        <f t="shared" si="176"/>
        <v>10947.100000000004</v>
      </c>
      <c r="L166" s="102">
        <f t="shared" si="176"/>
        <v>5858.5000000000009</v>
      </c>
      <c r="M166" s="102">
        <f t="shared" si="176"/>
        <v>31150.499999999996</v>
      </c>
      <c r="N166" s="102">
        <f t="shared" si="176"/>
        <v>0</v>
      </c>
      <c r="O166" s="102">
        <f t="shared" si="176"/>
        <v>0</v>
      </c>
      <c r="P166" s="102">
        <f t="shared" si="176"/>
        <v>0</v>
      </c>
      <c r="Q166" s="102">
        <f t="shared" si="176"/>
        <v>0</v>
      </c>
      <c r="R166" s="102">
        <f t="shared" si="176"/>
        <v>0</v>
      </c>
      <c r="T166" s="297">
        <f t="shared" si="127"/>
        <v>73050.899999999965</v>
      </c>
      <c r="U166" s="297">
        <f t="shared" si="128"/>
        <v>71538.299999999988</v>
      </c>
      <c r="V166" s="297">
        <f t="shared" si="129"/>
        <v>-130.19999999999709</v>
      </c>
      <c r="W166" s="297">
        <f t="shared" si="130"/>
        <v>1642.8000000000002</v>
      </c>
      <c r="X166" s="297">
        <f t="shared" si="131"/>
        <v>0</v>
      </c>
      <c r="Y166" s="297">
        <f t="shared" si="132"/>
        <v>0</v>
      </c>
      <c r="Z166" s="297">
        <f t="shared" si="133"/>
        <v>0</v>
      </c>
      <c r="AA166" s="297">
        <f t="shared" si="134"/>
        <v>0</v>
      </c>
      <c r="AC166" s="155">
        <v>158</v>
      </c>
      <c r="AD166" s="273"/>
      <c r="AE166" s="269"/>
      <c r="AF166" s="273"/>
      <c r="AG166" s="102" t="s">
        <v>5</v>
      </c>
      <c r="AH166" s="102">
        <f>AH144-AH161</f>
        <v>306720.09999999998</v>
      </c>
      <c r="AI166" s="102">
        <f t="shared" si="177"/>
        <v>100803.99999999999</v>
      </c>
      <c r="AJ166" s="102">
        <f t="shared" si="177"/>
        <v>12040.000000000004</v>
      </c>
      <c r="AK166" s="102">
        <f t="shared" si="177"/>
        <v>53202.700000000004</v>
      </c>
      <c r="AL166" s="102">
        <f t="shared" si="177"/>
        <v>19666.399999999998</v>
      </c>
      <c r="AM166" s="102">
        <f t="shared" si="177"/>
        <v>10947.100000000004</v>
      </c>
      <c r="AN166" s="117">
        <f t="shared" si="177"/>
        <v>77396.799999999988</v>
      </c>
      <c r="AO166" s="117">
        <f t="shared" si="177"/>
        <v>31020.3</v>
      </c>
      <c r="AP166" s="117">
        <f t="shared" si="177"/>
        <v>1642.8000000000002</v>
      </c>
      <c r="AQ166" s="141">
        <f t="shared" si="177"/>
        <v>0</v>
      </c>
      <c r="AR166" s="141">
        <f t="shared" si="177"/>
        <v>0</v>
      </c>
      <c r="AS166" s="141">
        <f t="shared" si="177"/>
        <v>0</v>
      </c>
      <c r="AT166" s="141">
        <f t="shared" si="177"/>
        <v>0</v>
      </c>
    </row>
    <row r="167" spans="1:46" ht="19.5" customHeight="1" x14ac:dyDescent="0.25">
      <c r="A167" s="104">
        <v>154</v>
      </c>
      <c r="B167" s="273"/>
      <c r="C167" s="269"/>
      <c r="D167" s="273"/>
      <c r="E167" s="156" t="s">
        <v>6</v>
      </c>
      <c r="F167" s="102">
        <f>F145-F162</f>
        <v>3367399.8000000003</v>
      </c>
      <c r="G167" s="102">
        <f t="shared" si="176"/>
        <v>210111.80000000002</v>
      </c>
      <c r="H167" s="102">
        <f t="shared" si="176"/>
        <v>232482.3</v>
      </c>
      <c r="I167" s="102">
        <f t="shared" si="176"/>
        <v>269330.2</v>
      </c>
      <c r="J167" s="102">
        <f t="shared" si="176"/>
        <v>294596.3</v>
      </c>
      <c r="K167" s="102">
        <f t="shared" si="176"/>
        <v>430158.8</v>
      </c>
      <c r="L167" s="102">
        <f t="shared" si="176"/>
        <v>293848.70000000007</v>
      </c>
      <c r="M167" s="102">
        <f t="shared" si="176"/>
        <v>294321.69999999995</v>
      </c>
      <c r="N167" s="102">
        <f t="shared" si="176"/>
        <v>268510</v>
      </c>
      <c r="O167" s="102">
        <f t="shared" si="176"/>
        <v>268510</v>
      </c>
      <c r="P167" s="102">
        <f t="shared" si="176"/>
        <v>268510</v>
      </c>
      <c r="Q167" s="102">
        <f t="shared" si="176"/>
        <v>268510</v>
      </c>
      <c r="R167" s="102">
        <f t="shared" si="176"/>
        <v>268510</v>
      </c>
      <c r="T167" s="297">
        <f t="shared" si="127"/>
        <v>127411.69999999972</v>
      </c>
      <c r="U167" s="297">
        <f t="shared" si="128"/>
        <v>100921.6999999999</v>
      </c>
      <c r="V167" s="297">
        <f t="shared" si="129"/>
        <v>15000.000000000058</v>
      </c>
      <c r="W167" s="297">
        <f t="shared" si="130"/>
        <v>11490</v>
      </c>
      <c r="X167" s="297">
        <f t="shared" si="131"/>
        <v>0</v>
      </c>
      <c r="Y167" s="297">
        <f t="shared" si="132"/>
        <v>0</v>
      </c>
      <c r="Z167" s="297">
        <f t="shared" si="133"/>
        <v>0</v>
      </c>
      <c r="AA167" s="297">
        <f t="shared" si="134"/>
        <v>0</v>
      </c>
      <c r="AC167" s="155">
        <v>159</v>
      </c>
      <c r="AD167" s="273"/>
      <c r="AE167" s="269"/>
      <c r="AF167" s="273"/>
      <c r="AG167" s="102" t="s">
        <v>6</v>
      </c>
      <c r="AH167" s="102">
        <f>AH145-AH162</f>
        <v>3494811.5</v>
      </c>
      <c r="AI167" s="102">
        <f t="shared" si="177"/>
        <v>210111.80000000002</v>
      </c>
      <c r="AJ167" s="102">
        <f t="shared" si="177"/>
        <v>232482.3</v>
      </c>
      <c r="AK167" s="102">
        <f t="shared" si="177"/>
        <v>269330.2</v>
      </c>
      <c r="AL167" s="102">
        <f t="shared" si="177"/>
        <v>294596.3</v>
      </c>
      <c r="AM167" s="102">
        <f t="shared" si="177"/>
        <v>430158.8</v>
      </c>
      <c r="AN167" s="117">
        <f t="shared" si="177"/>
        <v>394770.39999999997</v>
      </c>
      <c r="AO167" s="117">
        <f t="shared" si="177"/>
        <v>309321.7</v>
      </c>
      <c r="AP167" s="117">
        <f t="shared" si="177"/>
        <v>280000</v>
      </c>
      <c r="AQ167" s="141">
        <f t="shared" si="177"/>
        <v>268510</v>
      </c>
      <c r="AR167" s="141">
        <f t="shared" si="177"/>
        <v>268510</v>
      </c>
      <c r="AS167" s="141">
        <f t="shared" si="177"/>
        <v>268510</v>
      </c>
      <c r="AT167" s="141">
        <f t="shared" si="177"/>
        <v>268510</v>
      </c>
    </row>
    <row r="168" spans="1:46" ht="29.25" customHeight="1" x14ac:dyDescent="0.25">
      <c r="A168" s="104">
        <v>155</v>
      </c>
      <c r="B168" s="274"/>
      <c r="C168" s="270"/>
      <c r="D168" s="274"/>
      <c r="E168" s="156" t="s">
        <v>55</v>
      </c>
      <c r="F168" s="102">
        <f>F146-F163</f>
        <v>0</v>
      </c>
      <c r="G168" s="102">
        <f t="shared" si="176"/>
        <v>0</v>
      </c>
      <c r="H168" s="102">
        <f t="shared" si="176"/>
        <v>0</v>
      </c>
      <c r="I168" s="102">
        <f t="shared" si="176"/>
        <v>0</v>
      </c>
      <c r="J168" s="102">
        <f t="shared" si="176"/>
        <v>0</v>
      </c>
      <c r="K168" s="102">
        <f t="shared" si="176"/>
        <v>0</v>
      </c>
      <c r="L168" s="102">
        <f t="shared" si="176"/>
        <v>0</v>
      </c>
      <c r="M168" s="102">
        <f t="shared" si="176"/>
        <v>0</v>
      </c>
      <c r="N168" s="102">
        <f t="shared" si="176"/>
        <v>0</v>
      </c>
      <c r="O168" s="102">
        <f t="shared" si="176"/>
        <v>0</v>
      </c>
      <c r="P168" s="102">
        <f t="shared" si="176"/>
        <v>0</v>
      </c>
      <c r="Q168" s="102">
        <f t="shared" si="176"/>
        <v>0</v>
      </c>
      <c r="R168" s="102">
        <f t="shared" si="176"/>
        <v>0</v>
      </c>
      <c r="T168" s="297">
        <f t="shared" si="127"/>
        <v>0</v>
      </c>
      <c r="U168" s="297">
        <f t="shared" si="128"/>
        <v>0</v>
      </c>
      <c r="V168" s="297">
        <f t="shared" si="129"/>
        <v>0</v>
      </c>
      <c r="W168" s="297">
        <f t="shared" si="130"/>
        <v>0</v>
      </c>
      <c r="X168" s="297">
        <f t="shared" si="131"/>
        <v>0</v>
      </c>
      <c r="Y168" s="297">
        <f t="shared" si="132"/>
        <v>0</v>
      </c>
      <c r="Z168" s="297">
        <f t="shared" si="133"/>
        <v>0</v>
      </c>
      <c r="AA168" s="297">
        <f t="shared" si="134"/>
        <v>0</v>
      </c>
      <c r="AC168" s="155">
        <v>160</v>
      </c>
      <c r="AD168" s="274"/>
      <c r="AE168" s="270"/>
      <c r="AF168" s="274"/>
      <c r="AG168" s="102" t="s">
        <v>55</v>
      </c>
      <c r="AH168" s="102">
        <f>AH146-AH163</f>
        <v>0</v>
      </c>
      <c r="AI168" s="102">
        <f t="shared" si="177"/>
        <v>0</v>
      </c>
      <c r="AJ168" s="102">
        <f t="shared" si="177"/>
        <v>0</v>
      </c>
      <c r="AK168" s="102">
        <f t="shared" si="177"/>
        <v>0</v>
      </c>
      <c r="AL168" s="102">
        <f t="shared" si="177"/>
        <v>0</v>
      </c>
      <c r="AM168" s="102">
        <f t="shared" si="177"/>
        <v>0</v>
      </c>
      <c r="AN168" s="117">
        <f t="shared" si="177"/>
        <v>0</v>
      </c>
      <c r="AO168" s="117">
        <f t="shared" si="177"/>
        <v>0</v>
      </c>
      <c r="AP168" s="117">
        <f t="shared" si="177"/>
        <v>0</v>
      </c>
      <c r="AQ168" s="141">
        <f t="shared" si="177"/>
        <v>0</v>
      </c>
      <c r="AR168" s="141">
        <f t="shared" si="177"/>
        <v>0</v>
      </c>
      <c r="AS168" s="141">
        <f t="shared" si="177"/>
        <v>0</v>
      </c>
      <c r="AT168" s="141">
        <f t="shared" si="177"/>
        <v>0</v>
      </c>
    </row>
    <row r="169" spans="1:46" x14ac:dyDescent="0.25">
      <c r="A169" s="104">
        <v>156</v>
      </c>
      <c r="B169" s="190" t="s">
        <v>8</v>
      </c>
      <c r="C169" s="191"/>
      <c r="D169" s="191"/>
      <c r="E169" s="191"/>
      <c r="F169" s="191"/>
      <c r="G169" s="191"/>
      <c r="H169" s="191"/>
      <c r="I169" s="191"/>
      <c r="J169" s="191"/>
      <c r="K169" s="191"/>
      <c r="L169" s="191"/>
      <c r="M169" s="191"/>
      <c r="N169" s="191"/>
      <c r="O169" s="191"/>
      <c r="P169" s="191"/>
      <c r="Q169" s="191"/>
      <c r="R169" s="192"/>
      <c r="T169" s="297">
        <f t="shared" si="127"/>
        <v>0</v>
      </c>
      <c r="U169" s="297">
        <f t="shared" si="128"/>
        <v>0</v>
      </c>
      <c r="V169" s="297">
        <f t="shared" si="129"/>
        <v>0</v>
      </c>
      <c r="W169" s="297">
        <f t="shared" si="130"/>
        <v>0</v>
      </c>
      <c r="X169" s="297">
        <f t="shared" si="131"/>
        <v>0</v>
      </c>
      <c r="Y169" s="297">
        <f t="shared" si="132"/>
        <v>0</v>
      </c>
      <c r="Z169" s="297">
        <f t="shared" si="133"/>
        <v>0</v>
      </c>
      <c r="AA169" s="297">
        <f t="shared" si="134"/>
        <v>0</v>
      </c>
      <c r="AC169" s="155">
        <v>161</v>
      </c>
      <c r="AD169" s="190" t="s">
        <v>8</v>
      </c>
      <c r="AE169" s="191"/>
      <c r="AF169" s="191"/>
      <c r="AG169" s="191"/>
      <c r="AH169" s="191"/>
      <c r="AI169" s="191"/>
      <c r="AJ169" s="191"/>
      <c r="AK169" s="191"/>
      <c r="AL169" s="191"/>
      <c r="AM169" s="191"/>
      <c r="AN169" s="191"/>
      <c r="AO169" s="191"/>
      <c r="AP169" s="191"/>
      <c r="AQ169" s="191"/>
      <c r="AR169" s="191"/>
      <c r="AS169" s="191"/>
      <c r="AT169" s="192"/>
    </row>
    <row r="170" spans="1:46" x14ac:dyDescent="0.25">
      <c r="A170" s="104">
        <v>157</v>
      </c>
      <c r="B170" s="266"/>
      <c r="C170" s="268" t="s">
        <v>26</v>
      </c>
      <c r="D170" s="266" t="s">
        <v>11</v>
      </c>
      <c r="E170" s="156" t="s">
        <v>3</v>
      </c>
      <c r="F170" s="102">
        <f>SUM(F171:F174)</f>
        <v>3725225.9</v>
      </c>
      <c r="G170" s="102">
        <f t="shared" ref="G170:R170" si="178">SUM(G171:G174)</f>
        <v>359578.6</v>
      </c>
      <c r="H170" s="102">
        <f t="shared" si="178"/>
        <v>251592.70000000004</v>
      </c>
      <c r="I170" s="102">
        <f t="shared" si="178"/>
        <v>350955</v>
      </c>
      <c r="J170" s="102">
        <f t="shared" si="178"/>
        <v>325053.59999999998</v>
      </c>
      <c r="K170" s="102">
        <f t="shared" si="178"/>
        <v>451712.6</v>
      </c>
      <c r="L170" s="102">
        <f>SUM(L171:L174)</f>
        <v>311733.7</v>
      </c>
      <c r="M170" s="102">
        <f t="shared" si="178"/>
        <v>332299.7</v>
      </c>
      <c r="N170" s="102">
        <f t="shared" si="178"/>
        <v>268460</v>
      </c>
      <c r="O170" s="102">
        <f t="shared" si="178"/>
        <v>268460</v>
      </c>
      <c r="P170" s="102">
        <f t="shared" si="178"/>
        <v>268460</v>
      </c>
      <c r="Q170" s="102">
        <f t="shared" si="178"/>
        <v>268460</v>
      </c>
      <c r="R170" s="102">
        <f t="shared" si="178"/>
        <v>268460</v>
      </c>
      <c r="T170" s="297">
        <f t="shared" si="127"/>
        <v>187069.30000000028</v>
      </c>
      <c r="U170" s="297">
        <f t="shared" si="128"/>
        <v>168682.8</v>
      </c>
      <c r="V170" s="297">
        <f t="shared" si="129"/>
        <v>6623</v>
      </c>
      <c r="W170" s="297">
        <f t="shared" si="130"/>
        <v>11763.5</v>
      </c>
      <c r="X170" s="297">
        <f t="shared" si="131"/>
        <v>0</v>
      </c>
      <c r="Y170" s="297">
        <f t="shared" si="132"/>
        <v>0</v>
      </c>
      <c r="Z170" s="297">
        <f t="shared" si="133"/>
        <v>0</v>
      </c>
      <c r="AA170" s="297">
        <f t="shared" si="134"/>
        <v>0</v>
      </c>
      <c r="AC170" s="155">
        <v>162</v>
      </c>
      <c r="AD170" s="266"/>
      <c r="AE170" s="268" t="s">
        <v>26</v>
      </c>
      <c r="AF170" s="266" t="s">
        <v>11</v>
      </c>
      <c r="AG170" s="102" t="s">
        <v>3</v>
      </c>
      <c r="AH170" s="102">
        <f>SUM(AH171:AH174)</f>
        <v>3912295.2</v>
      </c>
      <c r="AI170" s="102">
        <f t="shared" ref="AI170:AT170" si="179">SUM(AI171:AI174)</f>
        <v>359578.6</v>
      </c>
      <c r="AJ170" s="102">
        <f t="shared" si="179"/>
        <v>251592.70000000004</v>
      </c>
      <c r="AK170" s="102">
        <f t="shared" si="179"/>
        <v>350955</v>
      </c>
      <c r="AL170" s="102">
        <f t="shared" si="179"/>
        <v>325053.59999999998</v>
      </c>
      <c r="AM170" s="102">
        <f t="shared" si="179"/>
        <v>451712.6</v>
      </c>
      <c r="AN170" s="117">
        <f>SUM(AN171:AN174)</f>
        <v>480416.5</v>
      </c>
      <c r="AO170" s="117">
        <f t="shared" si="179"/>
        <v>338922.7</v>
      </c>
      <c r="AP170" s="117">
        <f t="shared" si="179"/>
        <v>280223.5</v>
      </c>
      <c r="AQ170" s="141">
        <f t="shared" si="179"/>
        <v>268460</v>
      </c>
      <c r="AR170" s="141">
        <f t="shared" si="179"/>
        <v>268460</v>
      </c>
      <c r="AS170" s="141">
        <f t="shared" si="179"/>
        <v>268460</v>
      </c>
      <c r="AT170" s="141">
        <f t="shared" si="179"/>
        <v>268460</v>
      </c>
    </row>
    <row r="171" spans="1:46" ht="25.5" customHeight="1" x14ac:dyDescent="0.25">
      <c r="A171" s="104">
        <v>158</v>
      </c>
      <c r="B171" s="267"/>
      <c r="C171" s="269"/>
      <c r="D171" s="267"/>
      <c r="E171" s="156" t="s">
        <v>4</v>
      </c>
      <c r="F171" s="102">
        <f>SUM(G171:R171)</f>
        <v>36984.899999999994</v>
      </c>
      <c r="G171" s="102">
        <f t="shared" ref="G171:R171" si="180">G11+G16+G21+G36+G58+G78+G93+G103+G133+G47</f>
        <v>17124.599999999999</v>
      </c>
      <c r="H171" s="102">
        <f t="shared" si="180"/>
        <v>3293.8</v>
      </c>
      <c r="I171" s="102">
        <f t="shared" si="180"/>
        <v>4020.1</v>
      </c>
      <c r="J171" s="102">
        <f t="shared" si="180"/>
        <v>4080.8</v>
      </c>
      <c r="K171" s="102">
        <f t="shared" si="180"/>
        <v>4006.7</v>
      </c>
      <c r="L171" s="102">
        <f t="shared" si="180"/>
        <v>4458.8999999999996</v>
      </c>
      <c r="M171" s="102">
        <f t="shared" si="180"/>
        <v>0</v>
      </c>
      <c r="N171" s="102">
        <f t="shared" si="180"/>
        <v>0</v>
      </c>
      <c r="O171" s="102">
        <f t="shared" si="180"/>
        <v>0</v>
      </c>
      <c r="P171" s="102">
        <f t="shared" si="180"/>
        <v>0</v>
      </c>
      <c r="Q171" s="102">
        <f t="shared" si="180"/>
        <v>0</v>
      </c>
      <c r="R171" s="102">
        <f t="shared" si="180"/>
        <v>0</v>
      </c>
      <c r="T171" s="297">
        <f t="shared" si="127"/>
        <v>-673.69999999999709</v>
      </c>
      <c r="U171" s="297">
        <f t="shared" si="128"/>
        <v>-673.69999999999982</v>
      </c>
      <c r="V171" s="297">
        <f t="shared" si="129"/>
        <v>0</v>
      </c>
      <c r="W171" s="297">
        <f t="shared" si="130"/>
        <v>0</v>
      </c>
      <c r="X171" s="297">
        <f t="shared" si="131"/>
        <v>0</v>
      </c>
      <c r="Y171" s="297">
        <f t="shared" si="132"/>
        <v>0</v>
      </c>
      <c r="Z171" s="297">
        <f t="shared" si="133"/>
        <v>0</v>
      </c>
      <c r="AA171" s="297">
        <f t="shared" si="134"/>
        <v>0</v>
      </c>
      <c r="AC171" s="155">
        <v>163</v>
      </c>
      <c r="AD171" s="267"/>
      <c r="AE171" s="269"/>
      <c r="AF171" s="267"/>
      <c r="AG171" s="102" t="s">
        <v>4</v>
      </c>
      <c r="AH171" s="102">
        <f>SUM(AI171:AT171)</f>
        <v>36311.199999999997</v>
      </c>
      <c r="AI171" s="102">
        <f t="shared" ref="AI171:AT174" si="181">AI11+AI16+AI21+AI36+AI58+AI78+AI93+AI103+AI133+AI47</f>
        <v>17124.599999999999</v>
      </c>
      <c r="AJ171" s="102">
        <f t="shared" si="181"/>
        <v>3293.8</v>
      </c>
      <c r="AK171" s="102">
        <f t="shared" si="181"/>
        <v>4020.1</v>
      </c>
      <c r="AL171" s="102">
        <f t="shared" si="181"/>
        <v>4080.8</v>
      </c>
      <c r="AM171" s="102">
        <f t="shared" si="181"/>
        <v>4006.7</v>
      </c>
      <c r="AN171" s="117">
        <f t="shared" si="181"/>
        <v>3785.2</v>
      </c>
      <c r="AO171" s="117">
        <f t="shared" si="181"/>
        <v>0</v>
      </c>
      <c r="AP171" s="117">
        <f t="shared" si="181"/>
        <v>0</v>
      </c>
      <c r="AQ171" s="141">
        <f t="shared" si="181"/>
        <v>0</v>
      </c>
      <c r="AR171" s="141">
        <f t="shared" si="181"/>
        <v>0</v>
      </c>
      <c r="AS171" s="141">
        <f t="shared" si="181"/>
        <v>0</v>
      </c>
      <c r="AT171" s="141">
        <f t="shared" si="181"/>
        <v>0</v>
      </c>
    </row>
    <row r="172" spans="1:46" ht="33" customHeight="1" x14ac:dyDescent="0.25">
      <c r="A172" s="104">
        <v>159</v>
      </c>
      <c r="B172" s="267"/>
      <c r="C172" s="269"/>
      <c r="D172" s="267"/>
      <c r="E172" s="156" t="s">
        <v>5</v>
      </c>
      <c r="F172" s="102">
        <f>SUM(G172:R172)</f>
        <v>307605</v>
      </c>
      <c r="G172" s="102">
        <f t="shared" ref="G172:R172" si="182">G12+G17+G22+G37+G59+G79+G94+G104+G134+G48</f>
        <v>128038.39999999999</v>
      </c>
      <c r="H172" s="102">
        <f t="shared" si="182"/>
        <v>15773.400000000001</v>
      </c>
      <c r="I172" s="102">
        <f t="shared" si="182"/>
        <v>75230.5</v>
      </c>
      <c r="J172" s="102">
        <f t="shared" si="182"/>
        <v>24629.999999999996</v>
      </c>
      <c r="K172" s="102">
        <f t="shared" si="182"/>
        <v>15784.1</v>
      </c>
      <c r="L172" s="102">
        <f t="shared" si="182"/>
        <v>11408.5</v>
      </c>
      <c r="M172" s="102">
        <f t="shared" si="182"/>
        <v>36740.1</v>
      </c>
      <c r="N172" s="102">
        <f t="shared" si="182"/>
        <v>0</v>
      </c>
      <c r="O172" s="102">
        <f t="shared" si="182"/>
        <v>0</v>
      </c>
      <c r="P172" s="102">
        <f t="shared" si="182"/>
        <v>0</v>
      </c>
      <c r="Q172" s="102">
        <f t="shared" si="182"/>
        <v>0</v>
      </c>
      <c r="R172" s="102">
        <f t="shared" si="182"/>
        <v>0</v>
      </c>
      <c r="T172" s="297">
        <f t="shared" si="127"/>
        <v>63574</v>
      </c>
      <c r="U172" s="297">
        <f t="shared" si="128"/>
        <v>70489.599999999991</v>
      </c>
      <c r="V172" s="297">
        <f t="shared" si="129"/>
        <v>-7139.0999999999985</v>
      </c>
      <c r="W172" s="297">
        <f t="shared" si="130"/>
        <v>223.5</v>
      </c>
      <c r="X172" s="297">
        <f t="shared" si="131"/>
        <v>0</v>
      </c>
      <c r="Y172" s="297">
        <f t="shared" si="132"/>
        <v>0</v>
      </c>
      <c r="Z172" s="297">
        <f t="shared" si="133"/>
        <v>0</v>
      </c>
      <c r="AA172" s="297">
        <f t="shared" si="134"/>
        <v>0</v>
      </c>
      <c r="AC172" s="155">
        <v>164</v>
      </c>
      <c r="AD172" s="267"/>
      <c r="AE172" s="269"/>
      <c r="AF172" s="267"/>
      <c r="AG172" s="102" t="s">
        <v>5</v>
      </c>
      <c r="AH172" s="102">
        <f>SUM(AI172:AT172)</f>
        <v>371179</v>
      </c>
      <c r="AI172" s="102">
        <f t="shared" ref="AI172:AT172" si="183">AI12+AI17+AI22+AI37+AI59+AI79+AI94+AI104+AI134+AI48</f>
        <v>128038.39999999999</v>
      </c>
      <c r="AJ172" s="102">
        <f t="shared" si="183"/>
        <v>15773.400000000001</v>
      </c>
      <c r="AK172" s="102">
        <f t="shared" si="183"/>
        <v>75230.5</v>
      </c>
      <c r="AL172" s="102">
        <f t="shared" si="183"/>
        <v>24629.999999999996</v>
      </c>
      <c r="AM172" s="102">
        <f t="shared" si="183"/>
        <v>15784.1</v>
      </c>
      <c r="AN172" s="117">
        <f t="shared" si="183"/>
        <v>81898.099999999991</v>
      </c>
      <c r="AO172" s="117">
        <f t="shared" si="183"/>
        <v>29601</v>
      </c>
      <c r="AP172" s="117">
        <f t="shared" si="183"/>
        <v>223.5</v>
      </c>
      <c r="AQ172" s="141">
        <f t="shared" si="181"/>
        <v>0</v>
      </c>
      <c r="AR172" s="141">
        <f t="shared" si="181"/>
        <v>0</v>
      </c>
      <c r="AS172" s="141">
        <f t="shared" si="181"/>
        <v>0</v>
      </c>
      <c r="AT172" s="141">
        <f t="shared" si="181"/>
        <v>0</v>
      </c>
    </row>
    <row r="173" spans="1:46" ht="21.75" customHeight="1" x14ac:dyDescent="0.25">
      <c r="A173" s="104">
        <v>160</v>
      </c>
      <c r="B173" s="267"/>
      <c r="C173" s="269"/>
      <c r="D173" s="267"/>
      <c r="E173" s="156" t="s">
        <v>6</v>
      </c>
      <c r="F173" s="102">
        <f>SUM(G173:R173)</f>
        <v>3380636</v>
      </c>
      <c r="G173" s="102">
        <f t="shared" ref="G173:R173" si="184">G13+G18+G23+G38+G60+G80+G95+G105+G135+G49</f>
        <v>214415.6</v>
      </c>
      <c r="H173" s="102">
        <f t="shared" si="184"/>
        <v>232525.50000000003</v>
      </c>
      <c r="I173" s="102">
        <f t="shared" si="184"/>
        <v>271704.39999999997</v>
      </c>
      <c r="J173" s="102">
        <f t="shared" si="184"/>
        <v>296342.8</v>
      </c>
      <c r="K173" s="102">
        <f t="shared" si="184"/>
        <v>431921.8</v>
      </c>
      <c r="L173" s="102">
        <f t="shared" si="184"/>
        <v>295866.3</v>
      </c>
      <c r="M173" s="102">
        <f t="shared" si="184"/>
        <v>295559.60000000003</v>
      </c>
      <c r="N173" s="102">
        <f t="shared" si="184"/>
        <v>268460</v>
      </c>
      <c r="O173" s="102">
        <f t="shared" si="184"/>
        <v>268460</v>
      </c>
      <c r="P173" s="102">
        <f t="shared" si="184"/>
        <v>268460</v>
      </c>
      <c r="Q173" s="102">
        <f t="shared" si="184"/>
        <v>268460</v>
      </c>
      <c r="R173" s="102">
        <f t="shared" si="184"/>
        <v>268460</v>
      </c>
      <c r="T173" s="297">
        <f t="shared" si="127"/>
        <v>124169</v>
      </c>
      <c r="U173" s="297">
        <f t="shared" si="128"/>
        <v>98866.900000000023</v>
      </c>
      <c r="V173" s="297">
        <f t="shared" si="129"/>
        <v>13762.099999999977</v>
      </c>
      <c r="W173" s="297">
        <f t="shared" si="130"/>
        <v>11540</v>
      </c>
      <c r="X173" s="297">
        <f t="shared" si="131"/>
        <v>0</v>
      </c>
      <c r="Y173" s="297">
        <f t="shared" si="132"/>
        <v>0</v>
      </c>
      <c r="Z173" s="297">
        <f t="shared" si="133"/>
        <v>0</v>
      </c>
      <c r="AA173" s="297">
        <f t="shared" si="134"/>
        <v>0</v>
      </c>
      <c r="AC173" s="155">
        <v>165</v>
      </c>
      <c r="AD173" s="267"/>
      <c r="AE173" s="269"/>
      <c r="AF173" s="267"/>
      <c r="AG173" s="102" t="s">
        <v>6</v>
      </c>
      <c r="AH173" s="102">
        <f>SUM(AI173:AT173)</f>
        <v>3504805</v>
      </c>
      <c r="AI173" s="102">
        <f t="shared" ref="AI173:AT173" si="185">AI13+AI18+AI23+AI38+AI60+AI80+AI95+AI105+AI135+AI49</f>
        <v>214415.6</v>
      </c>
      <c r="AJ173" s="102">
        <f t="shared" si="185"/>
        <v>232525.50000000003</v>
      </c>
      <c r="AK173" s="102">
        <f t="shared" si="185"/>
        <v>271704.39999999997</v>
      </c>
      <c r="AL173" s="102">
        <f t="shared" si="185"/>
        <v>296342.8</v>
      </c>
      <c r="AM173" s="102">
        <f t="shared" si="185"/>
        <v>431921.8</v>
      </c>
      <c r="AN173" s="117">
        <f t="shared" si="185"/>
        <v>394733.2</v>
      </c>
      <c r="AO173" s="117">
        <f t="shared" si="185"/>
        <v>309321.7</v>
      </c>
      <c r="AP173" s="117">
        <f t="shared" si="185"/>
        <v>280000</v>
      </c>
      <c r="AQ173" s="141">
        <f t="shared" si="181"/>
        <v>268460</v>
      </c>
      <c r="AR173" s="141">
        <f t="shared" si="181"/>
        <v>268460</v>
      </c>
      <c r="AS173" s="141">
        <f t="shared" si="181"/>
        <v>268460</v>
      </c>
      <c r="AT173" s="141">
        <f t="shared" si="181"/>
        <v>268460</v>
      </c>
    </row>
    <row r="174" spans="1:46" ht="22.5" customHeight="1" x14ac:dyDescent="0.25">
      <c r="A174" s="104">
        <v>161</v>
      </c>
      <c r="B174" s="271"/>
      <c r="C174" s="270"/>
      <c r="D174" s="271"/>
      <c r="E174" s="156" t="s">
        <v>55</v>
      </c>
      <c r="F174" s="102">
        <f>SUM(G174:R174)</f>
        <v>0</v>
      </c>
      <c r="G174" s="102">
        <f t="shared" ref="G174:R174" si="186">G14+G19+G24+G39+G61+G81+G96+G106+G136+G50</f>
        <v>0</v>
      </c>
      <c r="H174" s="102">
        <f t="shared" si="186"/>
        <v>0</v>
      </c>
      <c r="I174" s="102">
        <f t="shared" si="186"/>
        <v>0</v>
      </c>
      <c r="J174" s="102">
        <f t="shared" si="186"/>
        <v>0</v>
      </c>
      <c r="K174" s="102">
        <f t="shared" si="186"/>
        <v>0</v>
      </c>
      <c r="L174" s="102">
        <f t="shared" si="186"/>
        <v>0</v>
      </c>
      <c r="M174" s="102">
        <f t="shared" si="186"/>
        <v>0</v>
      </c>
      <c r="N174" s="102">
        <f t="shared" si="186"/>
        <v>0</v>
      </c>
      <c r="O174" s="102">
        <f t="shared" si="186"/>
        <v>0</v>
      </c>
      <c r="P174" s="102">
        <f t="shared" si="186"/>
        <v>0</v>
      </c>
      <c r="Q174" s="102">
        <f t="shared" si="186"/>
        <v>0</v>
      </c>
      <c r="R174" s="102">
        <f t="shared" si="186"/>
        <v>0</v>
      </c>
      <c r="T174" s="297">
        <f t="shared" si="127"/>
        <v>0</v>
      </c>
      <c r="U174" s="297">
        <f t="shared" si="128"/>
        <v>0</v>
      </c>
      <c r="V174" s="297">
        <f t="shared" si="129"/>
        <v>0</v>
      </c>
      <c r="W174" s="297">
        <f t="shared" si="130"/>
        <v>0</v>
      </c>
      <c r="X174" s="297">
        <f t="shared" si="131"/>
        <v>0</v>
      </c>
      <c r="Y174" s="297">
        <f t="shared" si="132"/>
        <v>0</v>
      </c>
      <c r="Z174" s="297">
        <f t="shared" si="133"/>
        <v>0</v>
      </c>
      <c r="AA174" s="297">
        <f t="shared" si="134"/>
        <v>0</v>
      </c>
      <c r="AC174" s="155">
        <v>166</v>
      </c>
      <c r="AD174" s="271"/>
      <c r="AE174" s="270"/>
      <c r="AF174" s="271"/>
      <c r="AG174" s="102" t="s">
        <v>55</v>
      </c>
      <c r="AH174" s="102">
        <f>SUM(AI174:AT174)</f>
        <v>0</v>
      </c>
      <c r="AI174" s="102">
        <f t="shared" ref="AI174:AT174" si="187">AI14+AI19+AI24+AI39+AI61+AI81+AI96+AI106+AI136+AI50</f>
        <v>0</v>
      </c>
      <c r="AJ174" s="102">
        <f t="shared" si="187"/>
        <v>0</v>
      </c>
      <c r="AK174" s="102">
        <f t="shared" si="187"/>
        <v>0</v>
      </c>
      <c r="AL174" s="102">
        <f t="shared" si="187"/>
        <v>0</v>
      </c>
      <c r="AM174" s="102">
        <f t="shared" si="187"/>
        <v>0</v>
      </c>
      <c r="AN174" s="117">
        <f t="shared" si="187"/>
        <v>0</v>
      </c>
      <c r="AO174" s="117">
        <f t="shared" si="187"/>
        <v>0</v>
      </c>
      <c r="AP174" s="117">
        <f t="shared" si="187"/>
        <v>0</v>
      </c>
      <c r="AQ174" s="141">
        <f t="shared" si="181"/>
        <v>0</v>
      </c>
      <c r="AR174" s="141">
        <f t="shared" si="181"/>
        <v>0</v>
      </c>
      <c r="AS174" s="141">
        <f t="shared" si="181"/>
        <v>0</v>
      </c>
      <c r="AT174" s="141">
        <f t="shared" si="181"/>
        <v>0</v>
      </c>
    </row>
    <row r="175" spans="1:46" x14ac:dyDescent="0.25">
      <c r="A175" s="104">
        <v>162</v>
      </c>
      <c r="B175" s="266"/>
      <c r="C175" s="268" t="s">
        <v>27</v>
      </c>
      <c r="D175" s="266" t="s">
        <v>12</v>
      </c>
      <c r="E175" s="156" t="s">
        <v>3</v>
      </c>
      <c r="F175" s="102">
        <f>SUM(F176:F179)</f>
        <v>12607.199999999999</v>
      </c>
      <c r="G175" s="102">
        <f t="shared" ref="G175:R175" si="188">SUM(G176:G179)</f>
        <v>4152.8</v>
      </c>
      <c r="H175" s="102">
        <f t="shared" si="188"/>
        <v>4992</v>
      </c>
      <c r="I175" s="102">
        <f t="shared" si="188"/>
        <v>3062.4</v>
      </c>
      <c r="J175" s="102">
        <f t="shared" si="188"/>
        <v>100</v>
      </c>
      <c r="K175" s="102">
        <f t="shared" si="188"/>
        <v>50</v>
      </c>
      <c r="L175" s="102">
        <f t="shared" si="188"/>
        <v>0</v>
      </c>
      <c r="M175" s="102">
        <f t="shared" si="188"/>
        <v>0</v>
      </c>
      <c r="N175" s="102">
        <f t="shared" si="188"/>
        <v>50</v>
      </c>
      <c r="O175" s="102">
        <f t="shared" si="188"/>
        <v>50</v>
      </c>
      <c r="P175" s="102">
        <f t="shared" si="188"/>
        <v>50</v>
      </c>
      <c r="Q175" s="102">
        <f t="shared" si="188"/>
        <v>50</v>
      </c>
      <c r="R175" s="102">
        <f t="shared" si="188"/>
        <v>50</v>
      </c>
      <c r="T175" s="297">
        <f t="shared" si="127"/>
        <v>200</v>
      </c>
      <c r="U175" s="297">
        <f t="shared" si="128"/>
        <v>250</v>
      </c>
      <c r="V175" s="297">
        <f t="shared" si="129"/>
        <v>0</v>
      </c>
      <c r="W175" s="297">
        <f t="shared" si="130"/>
        <v>-50</v>
      </c>
      <c r="X175" s="297">
        <f t="shared" si="131"/>
        <v>0</v>
      </c>
      <c r="Y175" s="297">
        <f t="shared" si="132"/>
        <v>0</v>
      </c>
      <c r="Z175" s="297">
        <f t="shared" si="133"/>
        <v>0</v>
      </c>
      <c r="AA175" s="297">
        <f t="shared" si="134"/>
        <v>0</v>
      </c>
      <c r="AC175" s="155">
        <v>172</v>
      </c>
      <c r="AD175" s="266"/>
      <c r="AE175" s="268" t="s">
        <v>27</v>
      </c>
      <c r="AF175" s="266" t="s">
        <v>12</v>
      </c>
      <c r="AG175" s="102" t="s">
        <v>3</v>
      </c>
      <c r="AH175" s="102">
        <f>SUM(AH176:AH179)</f>
        <v>12807.199999999999</v>
      </c>
      <c r="AI175" s="102">
        <f t="shared" ref="AI175:AT175" si="189">SUM(AI176:AI179)</f>
        <v>4152.8</v>
      </c>
      <c r="AJ175" s="102">
        <f t="shared" si="189"/>
        <v>4992</v>
      </c>
      <c r="AK175" s="102">
        <f t="shared" si="189"/>
        <v>3062.4</v>
      </c>
      <c r="AL175" s="102">
        <f t="shared" si="189"/>
        <v>100</v>
      </c>
      <c r="AM175" s="102">
        <f t="shared" si="189"/>
        <v>50</v>
      </c>
      <c r="AN175" s="117">
        <f t="shared" si="189"/>
        <v>250</v>
      </c>
      <c r="AO175" s="117">
        <f t="shared" si="189"/>
        <v>0</v>
      </c>
      <c r="AP175" s="117">
        <f t="shared" si="189"/>
        <v>0</v>
      </c>
      <c r="AQ175" s="141">
        <f t="shared" si="189"/>
        <v>50</v>
      </c>
      <c r="AR175" s="141">
        <f t="shared" si="189"/>
        <v>50</v>
      </c>
      <c r="AS175" s="141">
        <f t="shared" si="189"/>
        <v>50</v>
      </c>
      <c r="AT175" s="141">
        <f t="shared" si="189"/>
        <v>50</v>
      </c>
    </row>
    <row r="176" spans="1:46" ht="22.5" customHeight="1" x14ac:dyDescent="0.25">
      <c r="A176" s="104">
        <v>163</v>
      </c>
      <c r="B176" s="267"/>
      <c r="C176" s="269"/>
      <c r="D176" s="267"/>
      <c r="E176" s="156" t="s">
        <v>4</v>
      </c>
      <c r="F176" s="102">
        <f>SUM(G176:R176)</f>
        <v>0</v>
      </c>
      <c r="G176" s="102">
        <f t="shared" ref="G176:R176" si="190">G26+G98+G108</f>
        <v>0</v>
      </c>
      <c r="H176" s="102">
        <f t="shared" si="190"/>
        <v>0</v>
      </c>
      <c r="I176" s="102">
        <f t="shared" si="190"/>
        <v>0</v>
      </c>
      <c r="J176" s="102">
        <f t="shared" si="190"/>
        <v>0</v>
      </c>
      <c r="K176" s="102">
        <f t="shared" si="190"/>
        <v>0</v>
      </c>
      <c r="L176" s="102">
        <f t="shared" si="190"/>
        <v>0</v>
      </c>
      <c r="M176" s="102">
        <f t="shared" si="190"/>
        <v>0</v>
      </c>
      <c r="N176" s="102">
        <f t="shared" si="190"/>
        <v>0</v>
      </c>
      <c r="O176" s="102">
        <f t="shared" si="190"/>
        <v>0</v>
      </c>
      <c r="P176" s="102">
        <f t="shared" si="190"/>
        <v>0</v>
      </c>
      <c r="Q176" s="102">
        <f t="shared" si="190"/>
        <v>0</v>
      </c>
      <c r="R176" s="102">
        <f t="shared" si="190"/>
        <v>0</v>
      </c>
      <c r="T176" s="297">
        <f t="shared" si="127"/>
        <v>0</v>
      </c>
      <c r="U176" s="297">
        <f t="shared" si="128"/>
        <v>0</v>
      </c>
      <c r="V176" s="297">
        <f t="shared" si="129"/>
        <v>0</v>
      </c>
      <c r="W176" s="297">
        <f t="shared" si="130"/>
        <v>0</v>
      </c>
      <c r="X176" s="297">
        <f t="shared" si="131"/>
        <v>0</v>
      </c>
      <c r="Y176" s="297">
        <f t="shared" si="132"/>
        <v>0</v>
      </c>
      <c r="Z176" s="297">
        <f t="shared" si="133"/>
        <v>0</v>
      </c>
      <c r="AA176" s="297">
        <f t="shared" si="134"/>
        <v>0</v>
      </c>
      <c r="AC176" s="155">
        <v>173</v>
      </c>
      <c r="AD176" s="267"/>
      <c r="AE176" s="269"/>
      <c r="AF176" s="267"/>
      <c r="AG176" s="102" t="s">
        <v>4</v>
      </c>
      <c r="AH176" s="102">
        <f>SUM(AI176:AT176)</f>
        <v>0</v>
      </c>
      <c r="AI176" s="102">
        <f t="shared" ref="AI176:AT179" si="191">AI26+AI98+AI108</f>
        <v>0</v>
      </c>
      <c r="AJ176" s="102">
        <f t="shared" si="191"/>
        <v>0</v>
      </c>
      <c r="AK176" s="102">
        <f t="shared" si="191"/>
        <v>0</v>
      </c>
      <c r="AL176" s="102">
        <f t="shared" si="191"/>
        <v>0</v>
      </c>
      <c r="AM176" s="102">
        <f t="shared" si="191"/>
        <v>0</v>
      </c>
      <c r="AN176" s="117">
        <f t="shared" si="191"/>
        <v>0</v>
      </c>
      <c r="AO176" s="117">
        <f t="shared" si="191"/>
        <v>0</v>
      </c>
      <c r="AP176" s="117">
        <f t="shared" si="191"/>
        <v>0</v>
      </c>
      <c r="AQ176" s="141">
        <f t="shared" si="191"/>
        <v>0</v>
      </c>
      <c r="AR176" s="141">
        <f t="shared" si="191"/>
        <v>0</v>
      </c>
      <c r="AS176" s="141">
        <f t="shared" si="191"/>
        <v>0</v>
      </c>
      <c r="AT176" s="141">
        <f t="shared" si="191"/>
        <v>0</v>
      </c>
    </row>
    <row r="177" spans="1:46" ht="34.5" customHeight="1" x14ac:dyDescent="0.25">
      <c r="A177" s="104">
        <v>164</v>
      </c>
      <c r="B177" s="267"/>
      <c r="C177" s="269"/>
      <c r="D177" s="267"/>
      <c r="E177" s="156" t="s">
        <v>5</v>
      </c>
      <c r="F177" s="102">
        <f>SUM(G177:R177)</f>
        <v>0</v>
      </c>
      <c r="G177" s="102">
        <f t="shared" ref="G177:R177" si="192">G27+G99+G109</f>
        <v>0</v>
      </c>
      <c r="H177" s="102">
        <f t="shared" si="192"/>
        <v>0</v>
      </c>
      <c r="I177" s="102">
        <f t="shared" si="192"/>
        <v>0</v>
      </c>
      <c r="J177" s="102">
        <f t="shared" si="192"/>
        <v>0</v>
      </c>
      <c r="K177" s="102">
        <f t="shared" si="192"/>
        <v>0</v>
      </c>
      <c r="L177" s="102">
        <f t="shared" si="192"/>
        <v>0</v>
      </c>
      <c r="M177" s="102">
        <f t="shared" si="192"/>
        <v>0</v>
      </c>
      <c r="N177" s="102">
        <f t="shared" si="192"/>
        <v>0</v>
      </c>
      <c r="O177" s="102">
        <f t="shared" si="192"/>
        <v>0</v>
      </c>
      <c r="P177" s="102">
        <f t="shared" si="192"/>
        <v>0</v>
      </c>
      <c r="Q177" s="102">
        <f t="shared" si="192"/>
        <v>0</v>
      </c>
      <c r="R177" s="102">
        <f t="shared" si="192"/>
        <v>0</v>
      </c>
      <c r="T177" s="297">
        <f t="shared" si="127"/>
        <v>0</v>
      </c>
      <c r="U177" s="297">
        <f t="shared" si="128"/>
        <v>0</v>
      </c>
      <c r="V177" s="297">
        <f t="shared" si="129"/>
        <v>0</v>
      </c>
      <c r="W177" s="297">
        <f t="shared" si="130"/>
        <v>0</v>
      </c>
      <c r="X177" s="297">
        <f t="shared" si="131"/>
        <v>0</v>
      </c>
      <c r="Y177" s="297">
        <f t="shared" si="132"/>
        <v>0</v>
      </c>
      <c r="Z177" s="297">
        <f t="shared" si="133"/>
        <v>0</v>
      </c>
      <c r="AA177" s="297">
        <f t="shared" si="134"/>
        <v>0</v>
      </c>
      <c r="AC177" s="155">
        <v>174</v>
      </c>
      <c r="AD177" s="267"/>
      <c r="AE177" s="269"/>
      <c r="AF177" s="267"/>
      <c r="AG177" s="102" t="s">
        <v>5</v>
      </c>
      <c r="AH177" s="102">
        <f>SUM(AI177:AT177)</f>
        <v>0</v>
      </c>
      <c r="AI177" s="102">
        <f t="shared" ref="AI177:AT177" si="193">AI27+AI99+AI109</f>
        <v>0</v>
      </c>
      <c r="AJ177" s="102">
        <f t="shared" si="193"/>
        <v>0</v>
      </c>
      <c r="AK177" s="102">
        <f t="shared" si="193"/>
        <v>0</v>
      </c>
      <c r="AL177" s="102">
        <f t="shared" si="193"/>
        <v>0</v>
      </c>
      <c r="AM177" s="102">
        <f t="shared" si="193"/>
        <v>0</v>
      </c>
      <c r="AN177" s="117">
        <f t="shared" si="193"/>
        <v>0</v>
      </c>
      <c r="AO177" s="117">
        <f t="shared" si="193"/>
        <v>0</v>
      </c>
      <c r="AP177" s="117">
        <f t="shared" si="193"/>
        <v>0</v>
      </c>
      <c r="AQ177" s="141">
        <f t="shared" si="191"/>
        <v>0</v>
      </c>
      <c r="AR177" s="141">
        <f t="shared" si="191"/>
        <v>0</v>
      </c>
      <c r="AS177" s="141">
        <f t="shared" si="191"/>
        <v>0</v>
      </c>
      <c r="AT177" s="141">
        <f t="shared" si="191"/>
        <v>0</v>
      </c>
    </row>
    <row r="178" spans="1:46" ht="17.25" customHeight="1" x14ac:dyDescent="0.25">
      <c r="A178" s="104">
        <v>165</v>
      </c>
      <c r="B178" s="267"/>
      <c r="C178" s="269"/>
      <c r="D178" s="267"/>
      <c r="E178" s="156" t="s">
        <v>6</v>
      </c>
      <c r="F178" s="102">
        <f>SUM(G178:R178)</f>
        <v>12607.199999999999</v>
      </c>
      <c r="G178" s="102">
        <f t="shared" ref="G178:I179" si="194">G28+G100+G110</f>
        <v>4152.8</v>
      </c>
      <c r="H178" s="102">
        <f t="shared" si="194"/>
        <v>4992</v>
      </c>
      <c r="I178" s="102">
        <f t="shared" si="194"/>
        <v>3062.4</v>
      </c>
      <c r="J178" s="102">
        <f>J28+J65+J100+J110</f>
        <v>100</v>
      </c>
      <c r="K178" s="102">
        <f t="shared" ref="K178:R179" si="195">K28+K100+K110</f>
        <v>50</v>
      </c>
      <c r="L178" s="102">
        <f t="shared" si="195"/>
        <v>0</v>
      </c>
      <c r="M178" s="102">
        <f t="shared" si="195"/>
        <v>0</v>
      </c>
      <c r="N178" s="102">
        <f t="shared" si="195"/>
        <v>50</v>
      </c>
      <c r="O178" s="102">
        <f t="shared" si="195"/>
        <v>50</v>
      </c>
      <c r="P178" s="102">
        <f t="shared" si="195"/>
        <v>50</v>
      </c>
      <c r="Q178" s="102">
        <f t="shared" si="195"/>
        <v>50</v>
      </c>
      <c r="R178" s="102">
        <f t="shared" si="195"/>
        <v>50</v>
      </c>
      <c r="T178" s="297">
        <f t="shared" si="127"/>
        <v>200</v>
      </c>
      <c r="U178" s="297">
        <f t="shared" si="128"/>
        <v>250</v>
      </c>
      <c r="V178" s="297">
        <f t="shared" si="129"/>
        <v>0</v>
      </c>
      <c r="W178" s="297">
        <f t="shared" si="130"/>
        <v>-50</v>
      </c>
      <c r="X178" s="297">
        <f t="shared" si="131"/>
        <v>0</v>
      </c>
      <c r="Y178" s="297">
        <f t="shared" si="132"/>
        <v>0</v>
      </c>
      <c r="Z178" s="297">
        <f t="shared" si="133"/>
        <v>0</v>
      </c>
      <c r="AA178" s="297">
        <f t="shared" si="134"/>
        <v>0</v>
      </c>
      <c r="AC178" s="155">
        <v>175</v>
      </c>
      <c r="AD178" s="267"/>
      <c r="AE178" s="269"/>
      <c r="AF178" s="267"/>
      <c r="AG178" s="102" t="s">
        <v>6</v>
      </c>
      <c r="AH178" s="102">
        <f>SUM(AI178:AT178)</f>
        <v>12807.199999999999</v>
      </c>
      <c r="AI178" s="102">
        <f t="shared" ref="AI178:AK179" si="196">AI28+AI100+AI110</f>
        <v>4152.8</v>
      </c>
      <c r="AJ178" s="102">
        <f t="shared" si="196"/>
        <v>4992</v>
      </c>
      <c r="AK178" s="102">
        <f t="shared" si="196"/>
        <v>3062.4</v>
      </c>
      <c r="AL178" s="102">
        <f>AL28+AL65+AL100+AL110</f>
        <v>100</v>
      </c>
      <c r="AM178" s="102">
        <f t="shared" ref="AM178:AT179" si="197">AM28+AM100+AM110</f>
        <v>50</v>
      </c>
      <c r="AN178" s="117">
        <f t="shared" si="197"/>
        <v>250</v>
      </c>
      <c r="AO178" s="117">
        <f t="shared" si="197"/>
        <v>0</v>
      </c>
      <c r="AP178" s="117">
        <f t="shared" si="197"/>
        <v>0</v>
      </c>
      <c r="AQ178" s="141">
        <f t="shared" si="191"/>
        <v>50</v>
      </c>
      <c r="AR178" s="141">
        <f t="shared" si="191"/>
        <v>50</v>
      </c>
      <c r="AS178" s="141">
        <f t="shared" si="191"/>
        <v>50</v>
      </c>
      <c r="AT178" s="141">
        <f t="shared" si="191"/>
        <v>50</v>
      </c>
    </row>
    <row r="179" spans="1:46" ht="24.75" customHeight="1" x14ac:dyDescent="0.25">
      <c r="A179" s="104">
        <v>166</v>
      </c>
      <c r="B179" s="267"/>
      <c r="C179" s="270"/>
      <c r="D179" s="267"/>
      <c r="E179" s="156" t="s">
        <v>55</v>
      </c>
      <c r="F179" s="102">
        <f>SUM(G179:R179)</f>
        <v>0</v>
      </c>
      <c r="G179" s="102">
        <f t="shared" si="194"/>
        <v>0</v>
      </c>
      <c r="H179" s="102">
        <f t="shared" si="194"/>
        <v>0</v>
      </c>
      <c r="I179" s="102">
        <f t="shared" si="194"/>
        <v>0</v>
      </c>
      <c r="J179" s="102">
        <f>J29+J101+J111</f>
        <v>0</v>
      </c>
      <c r="K179" s="102">
        <f t="shared" si="195"/>
        <v>0</v>
      </c>
      <c r="L179" s="102">
        <f t="shared" si="195"/>
        <v>0</v>
      </c>
      <c r="M179" s="102">
        <f t="shared" si="195"/>
        <v>0</v>
      </c>
      <c r="N179" s="102">
        <f t="shared" si="195"/>
        <v>0</v>
      </c>
      <c r="O179" s="102">
        <f t="shared" si="195"/>
        <v>0</v>
      </c>
      <c r="P179" s="102">
        <f t="shared" si="195"/>
        <v>0</v>
      </c>
      <c r="Q179" s="102">
        <f t="shared" si="195"/>
        <v>0</v>
      </c>
      <c r="R179" s="102">
        <f t="shared" si="195"/>
        <v>0</v>
      </c>
      <c r="T179" s="297">
        <f t="shared" si="127"/>
        <v>0</v>
      </c>
      <c r="U179" s="297">
        <f t="shared" si="128"/>
        <v>0</v>
      </c>
      <c r="V179" s="297">
        <f t="shared" si="129"/>
        <v>0</v>
      </c>
      <c r="W179" s="297">
        <f t="shared" si="130"/>
        <v>0</v>
      </c>
      <c r="X179" s="297">
        <f t="shared" si="131"/>
        <v>0</v>
      </c>
      <c r="Y179" s="297">
        <f t="shared" si="132"/>
        <v>0</v>
      </c>
      <c r="Z179" s="297">
        <f t="shared" si="133"/>
        <v>0</v>
      </c>
      <c r="AA179" s="297">
        <f t="shared" si="134"/>
        <v>0</v>
      </c>
      <c r="AC179" s="155">
        <v>176</v>
      </c>
      <c r="AD179" s="267"/>
      <c r="AE179" s="270"/>
      <c r="AF179" s="267"/>
      <c r="AG179" s="102" t="s">
        <v>55</v>
      </c>
      <c r="AH179" s="102">
        <f>SUM(AI179:AT179)</f>
        <v>0</v>
      </c>
      <c r="AI179" s="102">
        <f t="shared" si="196"/>
        <v>0</v>
      </c>
      <c r="AJ179" s="102">
        <f t="shared" si="196"/>
        <v>0</v>
      </c>
      <c r="AK179" s="102">
        <f t="shared" si="196"/>
        <v>0</v>
      </c>
      <c r="AL179" s="102">
        <f>AL29+AL101+AL111</f>
        <v>0</v>
      </c>
      <c r="AM179" s="102">
        <f t="shared" si="197"/>
        <v>0</v>
      </c>
      <c r="AN179" s="117">
        <f t="shared" si="197"/>
        <v>0</v>
      </c>
      <c r="AO179" s="117">
        <f t="shared" si="197"/>
        <v>0</v>
      </c>
      <c r="AP179" s="117">
        <f t="shared" si="197"/>
        <v>0</v>
      </c>
      <c r="AQ179" s="141">
        <f t="shared" si="191"/>
        <v>0</v>
      </c>
      <c r="AR179" s="141">
        <f t="shared" si="191"/>
        <v>0</v>
      </c>
      <c r="AS179" s="141">
        <f t="shared" si="191"/>
        <v>0</v>
      </c>
      <c r="AT179" s="141">
        <f t="shared" si="191"/>
        <v>0</v>
      </c>
    </row>
    <row r="180" spans="1:46" x14ac:dyDescent="0.25">
      <c r="A180" s="104">
        <v>172</v>
      </c>
      <c r="B180" s="266"/>
      <c r="C180" s="268" t="s">
        <v>28</v>
      </c>
      <c r="D180" s="266" t="s">
        <v>56</v>
      </c>
      <c r="E180" s="156" t="s">
        <v>3</v>
      </c>
      <c r="F180" s="102">
        <f>SUM(F181:F184)</f>
        <v>686.5</v>
      </c>
      <c r="G180" s="102">
        <f t="shared" ref="G180:R180" si="198">SUM(G181:G184)</f>
        <v>97.1</v>
      </c>
      <c r="H180" s="102">
        <f t="shared" si="198"/>
        <v>97.2</v>
      </c>
      <c r="I180" s="102">
        <f t="shared" si="198"/>
        <v>97.4</v>
      </c>
      <c r="J180" s="102">
        <f t="shared" si="198"/>
        <v>98</v>
      </c>
      <c r="K180" s="102">
        <f t="shared" si="198"/>
        <v>89.899999999999991</v>
      </c>
      <c r="L180" s="102">
        <f t="shared" si="198"/>
        <v>103</v>
      </c>
      <c r="M180" s="102">
        <f t="shared" si="198"/>
        <v>103.9</v>
      </c>
      <c r="N180" s="102">
        <f t="shared" si="198"/>
        <v>0</v>
      </c>
      <c r="O180" s="102">
        <f t="shared" si="198"/>
        <v>0</v>
      </c>
      <c r="P180" s="102">
        <f t="shared" si="198"/>
        <v>0</v>
      </c>
      <c r="Q180" s="102">
        <f t="shared" si="198"/>
        <v>0</v>
      </c>
      <c r="R180" s="102">
        <f t="shared" si="198"/>
        <v>0</v>
      </c>
      <c r="T180" s="297">
        <f t="shared" si="127"/>
        <v>87.300000000000068</v>
      </c>
      <c r="U180" s="297">
        <f t="shared" si="128"/>
        <v>-5</v>
      </c>
      <c r="V180" s="297">
        <f t="shared" si="129"/>
        <v>-5.8000000000000114</v>
      </c>
      <c r="W180" s="297">
        <f t="shared" si="130"/>
        <v>98.1</v>
      </c>
      <c r="X180" s="297">
        <f t="shared" si="131"/>
        <v>0</v>
      </c>
      <c r="Y180" s="297">
        <f t="shared" si="132"/>
        <v>0</v>
      </c>
      <c r="Z180" s="297">
        <f t="shared" si="133"/>
        <v>0</v>
      </c>
      <c r="AA180" s="297">
        <f t="shared" si="134"/>
        <v>0</v>
      </c>
      <c r="AC180" s="155">
        <v>177</v>
      </c>
      <c r="AD180" s="266"/>
      <c r="AE180" s="268" t="s">
        <v>28</v>
      </c>
      <c r="AF180" s="266" t="s">
        <v>56</v>
      </c>
      <c r="AG180" s="102" t="s">
        <v>3</v>
      </c>
      <c r="AH180" s="102">
        <f>SUM(AH181:AH184)</f>
        <v>773.80000000000007</v>
      </c>
      <c r="AI180" s="102">
        <f t="shared" ref="AI180:AT180" si="199">SUM(AI181:AI184)</f>
        <v>97.1</v>
      </c>
      <c r="AJ180" s="102">
        <f t="shared" si="199"/>
        <v>97.2</v>
      </c>
      <c r="AK180" s="102">
        <f t="shared" si="199"/>
        <v>97.4</v>
      </c>
      <c r="AL180" s="102">
        <f t="shared" si="199"/>
        <v>98</v>
      </c>
      <c r="AM180" s="102">
        <f t="shared" si="199"/>
        <v>89.899999999999991</v>
      </c>
      <c r="AN180" s="117">
        <f t="shared" si="199"/>
        <v>98</v>
      </c>
      <c r="AO180" s="117">
        <f t="shared" si="199"/>
        <v>98.1</v>
      </c>
      <c r="AP180" s="117">
        <f t="shared" si="199"/>
        <v>98.1</v>
      </c>
      <c r="AQ180" s="141">
        <f t="shared" si="199"/>
        <v>0</v>
      </c>
      <c r="AR180" s="141">
        <f t="shared" si="199"/>
        <v>0</v>
      </c>
      <c r="AS180" s="141">
        <f t="shared" si="199"/>
        <v>0</v>
      </c>
      <c r="AT180" s="141">
        <f t="shared" si="199"/>
        <v>0</v>
      </c>
    </row>
    <row r="181" spans="1:46" ht="24.75" customHeight="1" x14ac:dyDescent="0.25">
      <c r="A181" s="104">
        <v>173</v>
      </c>
      <c r="B181" s="267"/>
      <c r="C181" s="269"/>
      <c r="D181" s="267"/>
      <c r="E181" s="156" t="s">
        <v>4</v>
      </c>
      <c r="F181" s="102">
        <f>SUM(G181:R181)</f>
        <v>0</v>
      </c>
      <c r="G181" s="102">
        <f t="shared" ref="G181:R181" si="200">G83+G123</f>
        <v>0</v>
      </c>
      <c r="H181" s="102">
        <f t="shared" si="200"/>
        <v>0</v>
      </c>
      <c r="I181" s="102">
        <f t="shared" si="200"/>
        <v>0</v>
      </c>
      <c r="J181" s="102">
        <f t="shared" si="200"/>
        <v>0</v>
      </c>
      <c r="K181" s="102">
        <f t="shared" si="200"/>
        <v>0</v>
      </c>
      <c r="L181" s="102">
        <f t="shared" si="200"/>
        <v>0</v>
      </c>
      <c r="M181" s="102">
        <f t="shared" si="200"/>
        <v>0</v>
      </c>
      <c r="N181" s="102">
        <f t="shared" si="200"/>
        <v>0</v>
      </c>
      <c r="O181" s="102">
        <f t="shared" si="200"/>
        <v>0</v>
      </c>
      <c r="P181" s="102">
        <f t="shared" si="200"/>
        <v>0</v>
      </c>
      <c r="Q181" s="102">
        <f t="shared" si="200"/>
        <v>0</v>
      </c>
      <c r="R181" s="102">
        <f t="shared" si="200"/>
        <v>0</v>
      </c>
      <c r="T181" s="297">
        <f t="shared" si="127"/>
        <v>0</v>
      </c>
      <c r="U181" s="297">
        <f t="shared" si="128"/>
        <v>0</v>
      </c>
      <c r="V181" s="297">
        <f t="shared" si="129"/>
        <v>0</v>
      </c>
      <c r="W181" s="297">
        <f t="shared" si="130"/>
        <v>0</v>
      </c>
      <c r="X181" s="297">
        <f t="shared" si="131"/>
        <v>0</v>
      </c>
      <c r="Y181" s="297">
        <f t="shared" si="132"/>
        <v>0</v>
      </c>
      <c r="Z181" s="297">
        <f t="shared" si="133"/>
        <v>0</v>
      </c>
      <c r="AA181" s="297">
        <f t="shared" si="134"/>
        <v>0</v>
      </c>
      <c r="AC181" s="155">
        <v>178</v>
      </c>
      <c r="AD181" s="267"/>
      <c r="AE181" s="269"/>
      <c r="AF181" s="267"/>
      <c r="AG181" s="102" t="s">
        <v>4</v>
      </c>
      <c r="AH181" s="102">
        <f>SUM(AI181:AT181)</f>
        <v>0</v>
      </c>
      <c r="AI181" s="102">
        <f t="shared" ref="AI181:AT184" si="201">AI83+AI123</f>
        <v>0</v>
      </c>
      <c r="AJ181" s="102">
        <f t="shared" si="201"/>
        <v>0</v>
      </c>
      <c r="AK181" s="102">
        <f t="shared" si="201"/>
        <v>0</v>
      </c>
      <c r="AL181" s="102">
        <f t="shared" si="201"/>
        <v>0</v>
      </c>
      <c r="AM181" s="102">
        <f t="shared" si="201"/>
        <v>0</v>
      </c>
      <c r="AN181" s="117">
        <f t="shared" si="201"/>
        <v>0</v>
      </c>
      <c r="AO181" s="117">
        <f t="shared" si="201"/>
        <v>0</v>
      </c>
      <c r="AP181" s="117">
        <f t="shared" si="201"/>
        <v>0</v>
      </c>
      <c r="AQ181" s="141">
        <f t="shared" si="201"/>
        <v>0</v>
      </c>
      <c r="AR181" s="141">
        <f t="shared" si="201"/>
        <v>0</v>
      </c>
      <c r="AS181" s="141">
        <f t="shared" si="201"/>
        <v>0</v>
      </c>
      <c r="AT181" s="141">
        <f t="shared" si="201"/>
        <v>0</v>
      </c>
    </row>
    <row r="182" spans="1:46" ht="36.75" customHeight="1" x14ac:dyDescent="0.25">
      <c r="A182" s="104">
        <v>174</v>
      </c>
      <c r="B182" s="267"/>
      <c r="C182" s="269"/>
      <c r="D182" s="267"/>
      <c r="E182" s="156" t="s">
        <v>5</v>
      </c>
      <c r="F182" s="102">
        <f>SUM(G182:R182)</f>
        <v>686.5</v>
      </c>
      <c r="G182" s="102">
        <f t="shared" ref="G182:R182" si="202">G84+G124</f>
        <v>97.1</v>
      </c>
      <c r="H182" s="102">
        <f t="shared" si="202"/>
        <v>97.2</v>
      </c>
      <c r="I182" s="102">
        <f t="shared" si="202"/>
        <v>97.4</v>
      </c>
      <c r="J182" s="102">
        <f t="shared" si="202"/>
        <v>98</v>
      </c>
      <c r="K182" s="102">
        <f t="shared" si="202"/>
        <v>89.899999999999991</v>
      </c>
      <c r="L182" s="102">
        <f t="shared" si="202"/>
        <v>103</v>
      </c>
      <c r="M182" s="102">
        <f t="shared" si="202"/>
        <v>103.9</v>
      </c>
      <c r="N182" s="102">
        <f t="shared" si="202"/>
        <v>0</v>
      </c>
      <c r="O182" s="102">
        <f t="shared" si="202"/>
        <v>0</v>
      </c>
      <c r="P182" s="102">
        <f t="shared" si="202"/>
        <v>0</v>
      </c>
      <c r="Q182" s="102">
        <f t="shared" si="202"/>
        <v>0</v>
      </c>
      <c r="R182" s="102">
        <f t="shared" si="202"/>
        <v>0</v>
      </c>
      <c r="T182" s="297">
        <f t="shared" si="127"/>
        <v>87.300000000000068</v>
      </c>
      <c r="U182" s="297">
        <f t="shared" si="128"/>
        <v>-5</v>
      </c>
      <c r="V182" s="297">
        <f t="shared" si="129"/>
        <v>-5.8000000000000114</v>
      </c>
      <c r="W182" s="297">
        <f t="shared" si="130"/>
        <v>98.1</v>
      </c>
      <c r="X182" s="297">
        <f t="shared" si="131"/>
        <v>0</v>
      </c>
      <c r="Y182" s="297">
        <f t="shared" si="132"/>
        <v>0</v>
      </c>
      <c r="Z182" s="297">
        <f t="shared" si="133"/>
        <v>0</v>
      </c>
      <c r="AA182" s="297">
        <f t="shared" si="134"/>
        <v>0</v>
      </c>
      <c r="AC182" s="155">
        <v>179</v>
      </c>
      <c r="AD182" s="267"/>
      <c r="AE182" s="269"/>
      <c r="AF182" s="267"/>
      <c r="AG182" s="102" t="s">
        <v>5</v>
      </c>
      <c r="AH182" s="102">
        <f>SUM(AI182:AT182)</f>
        <v>773.80000000000007</v>
      </c>
      <c r="AI182" s="102">
        <f t="shared" ref="AI182:AT182" si="203">AI84+AI124</f>
        <v>97.1</v>
      </c>
      <c r="AJ182" s="102">
        <f t="shared" si="203"/>
        <v>97.2</v>
      </c>
      <c r="AK182" s="102">
        <f t="shared" si="203"/>
        <v>97.4</v>
      </c>
      <c r="AL182" s="102">
        <f t="shared" si="203"/>
        <v>98</v>
      </c>
      <c r="AM182" s="102">
        <f t="shared" si="203"/>
        <v>89.899999999999991</v>
      </c>
      <c r="AN182" s="117">
        <f t="shared" si="203"/>
        <v>98</v>
      </c>
      <c r="AO182" s="117">
        <f t="shared" si="203"/>
        <v>98.1</v>
      </c>
      <c r="AP182" s="117">
        <f t="shared" si="203"/>
        <v>98.1</v>
      </c>
      <c r="AQ182" s="141">
        <f t="shared" si="201"/>
        <v>0</v>
      </c>
      <c r="AR182" s="141">
        <f t="shared" si="201"/>
        <v>0</v>
      </c>
      <c r="AS182" s="141">
        <f t="shared" si="201"/>
        <v>0</v>
      </c>
      <c r="AT182" s="141">
        <f t="shared" si="201"/>
        <v>0</v>
      </c>
    </row>
    <row r="183" spans="1:46" ht="18.75" customHeight="1" x14ac:dyDescent="0.25">
      <c r="A183" s="104">
        <v>175</v>
      </c>
      <c r="B183" s="267"/>
      <c r="C183" s="269"/>
      <c r="D183" s="267"/>
      <c r="E183" s="156" t="s">
        <v>6</v>
      </c>
      <c r="F183" s="102">
        <f>SUM(G183:R183)</f>
        <v>0</v>
      </c>
      <c r="G183" s="102">
        <f t="shared" ref="G183:R183" si="204">G85+G125</f>
        <v>0</v>
      </c>
      <c r="H183" s="102">
        <f t="shared" si="204"/>
        <v>0</v>
      </c>
      <c r="I183" s="102">
        <f t="shared" si="204"/>
        <v>0</v>
      </c>
      <c r="J183" s="102">
        <f t="shared" si="204"/>
        <v>0</v>
      </c>
      <c r="K183" s="102">
        <f t="shared" si="204"/>
        <v>0</v>
      </c>
      <c r="L183" s="102">
        <f t="shared" si="204"/>
        <v>0</v>
      </c>
      <c r="M183" s="102">
        <f t="shared" si="204"/>
        <v>0</v>
      </c>
      <c r="N183" s="102">
        <f t="shared" si="204"/>
        <v>0</v>
      </c>
      <c r="O183" s="102">
        <f t="shared" si="204"/>
        <v>0</v>
      </c>
      <c r="P183" s="102">
        <f t="shared" si="204"/>
        <v>0</v>
      </c>
      <c r="Q183" s="102">
        <f t="shared" si="204"/>
        <v>0</v>
      </c>
      <c r="R183" s="102">
        <f t="shared" si="204"/>
        <v>0</v>
      </c>
      <c r="T183" s="297">
        <f t="shared" si="127"/>
        <v>0</v>
      </c>
      <c r="U183" s="297">
        <f t="shared" si="128"/>
        <v>0</v>
      </c>
      <c r="V183" s="297">
        <f t="shared" si="129"/>
        <v>0</v>
      </c>
      <c r="W183" s="297">
        <f t="shared" si="130"/>
        <v>0</v>
      </c>
      <c r="X183" s="297">
        <f t="shared" si="131"/>
        <v>0</v>
      </c>
      <c r="Y183" s="297">
        <f t="shared" si="132"/>
        <v>0</v>
      </c>
      <c r="Z183" s="297">
        <f t="shared" si="133"/>
        <v>0</v>
      </c>
      <c r="AA183" s="297">
        <f t="shared" si="134"/>
        <v>0</v>
      </c>
      <c r="AC183" s="155">
        <v>180</v>
      </c>
      <c r="AD183" s="267"/>
      <c r="AE183" s="269"/>
      <c r="AF183" s="267"/>
      <c r="AG183" s="102" t="s">
        <v>6</v>
      </c>
      <c r="AH183" s="102">
        <f>SUM(AI183:AT183)</f>
        <v>0</v>
      </c>
      <c r="AI183" s="102">
        <f t="shared" ref="AI183:AT183" si="205">AI85+AI125</f>
        <v>0</v>
      </c>
      <c r="AJ183" s="102">
        <f t="shared" si="205"/>
        <v>0</v>
      </c>
      <c r="AK183" s="102">
        <f t="shared" si="205"/>
        <v>0</v>
      </c>
      <c r="AL183" s="102">
        <f t="shared" si="205"/>
        <v>0</v>
      </c>
      <c r="AM183" s="102">
        <f t="shared" si="205"/>
        <v>0</v>
      </c>
      <c r="AN183" s="117">
        <f t="shared" si="205"/>
        <v>0</v>
      </c>
      <c r="AO183" s="117">
        <f t="shared" si="205"/>
        <v>0</v>
      </c>
      <c r="AP183" s="117">
        <f t="shared" si="205"/>
        <v>0</v>
      </c>
      <c r="AQ183" s="141">
        <f t="shared" si="201"/>
        <v>0</v>
      </c>
      <c r="AR183" s="141">
        <f t="shared" si="201"/>
        <v>0</v>
      </c>
      <c r="AS183" s="141">
        <f t="shared" si="201"/>
        <v>0</v>
      </c>
      <c r="AT183" s="141">
        <f t="shared" si="201"/>
        <v>0</v>
      </c>
    </row>
    <row r="184" spans="1:46" ht="24.75" customHeight="1" x14ac:dyDescent="0.25">
      <c r="A184" s="104">
        <v>176</v>
      </c>
      <c r="B184" s="271"/>
      <c r="C184" s="270"/>
      <c r="D184" s="271"/>
      <c r="E184" s="156" t="s">
        <v>55</v>
      </c>
      <c r="F184" s="102">
        <f>SUM(G184:R184)</f>
        <v>0</v>
      </c>
      <c r="G184" s="102">
        <f t="shared" ref="G184:R184" si="206">G86+G126</f>
        <v>0</v>
      </c>
      <c r="H184" s="102">
        <f t="shared" si="206"/>
        <v>0</v>
      </c>
      <c r="I184" s="102">
        <f t="shared" si="206"/>
        <v>0</v>
      </c>
      <c r="J184" s="102">
        <f t="shared" si="206"/>
        <v>0</v>
      </c>
      <c r="K184" s="102">
        <f t="shared" si="206"/>
        <v>0</v>
      </c>
      <c r="L184" s="102">
        <f t="shared" si="206"/>
        <v>0</v>
      </c>
      <c r="M184" s="102">
        <f t="shared" si="206"/>
        <v>0</v>
      </c>
      <c r="N184" s="102">
        <f t="shared" si="206"/>
        <v>0</v>
      </c>
      <c r="O184" s="102">
        <f t="shared" si="206"/>
        <v>0</v>
      </c>
      <c r="P184" s="102">
        <f t="shared" si="206"/>
        <v>0</v>
      </c>
      <c r="Q184" s="102">
        <f t="shared" si="206"/>
        <v>0</v>
      </c>
      <c r="R184" s="102">
        <f t="shared" si="206"/>
        <v>0</v>
      </c>
      <c r="T184" s="297">
        <f t="shared" si="127"/>
        <v>0</v>
      </c>
      <c r="U184" s="297">
        <f t="shared" si="128"/>
        <v>0</v>
      </c>
      <c r="V184" s="297">
        <f t="shared" si="129"/>
        <v>0</v>
      </c>
      <c r="W184" s="297">
        <f t="shared" si="130"/>
        <v>0</v>
      </c>
      <c r="X184" s="297">
        <f t="shared" si="131"/>
        <v>0</v>
      </c>
      <c r="Y184" s="297">
        <f t="shared" si="132"/>
        <v>0</v>
      </c>
      <c r="Z184" s="297">
        <f t="shared" si="133"/>
        <v>0</v>
      </c>
      <c r="AA184" s="297">
        <f t="shared" si="134"/>
        <v>0</v>
      </c>
      <c r="AC184" s="155">
        <v>181</v>
      </c>
      <c r="AD184" s="271"/>
      <c r="AE184" s="270"/>
      <c r="AF184" s="271"/>
      <c r="AG184" s="102" t="s">
        <v>55</v>
      </c>
      <c r="AH184" s="102">
        <f>SUM(AI184:AT184)</f>
        <v>0</v>
      </c>
      <c r="AI184" s="102">
        <f t="shared" ref="AI184:AT184" si="207">AI86+AI126</f>
        <v>0</v>
      </c>
      <c r="AJ184" s="102">
        <f t="shared" si="207"/>
        <v>0</v>
      </c>
      <c r="AK184" s="102">
        <f t="shared" si="207"/>
        <v>0</v>
      </c>
      <c r="AL184" s="102">
        <f t="shared" si="207"/>
        <v>0</v>
      </c>
      <c r="AM184" s="102">
        <f t="shared" si="207"/>
        <v>0</v>
      </c>
      <c r="AN184" s="117">
        <f t="shared" si="207"/>
        <v>0</v>
      </c>
      <c r="AO184" s="117">
        <f t="shared" si="207"/>
        <v>0</v>
      </c>
      <c r="AP184" s="117">
        <f t="shared" si="207"/>
        <v>0</v>
      </c>
      <c r="AQ184" s="141">
        <f t="shared" si="201"/>
        <v>0</v>
      </c>
      <c r="AR184" s="141">
        <f t="shared" si="201"/>
        <v>0</v>
      </c>
      <c r="AS184" s="141">
        <f t="shared" si="201"/>
        <v>0</v>
      </c>
      <c r="AT184" s="141">
        <f t="shared" si="201"/>
        <v>0</v>
      </c>
    </row>
    <row r="185" spans="1:46" x14ac:dyDescent="0.25">
      <c r="A185" s="104">
        <v>177</v>
      </c>
      <c r="B185" s="266"/>
      <c r="C185" s="268" t="s">
        <v>29</v>
      </c>
      <c r="D185" s="266" t="s">
        <v>57</v>
      </c>
      <c r="E185" s="156" t="s">
        <v>3</v>
      </c>
      <c r="F185" s="102">
        <f>SUM(F186:F189)</f>
        <v>10267.200000000001</v>
      </c>
      <c r="G185" s="102">
        <f t="shared" ref="G185:R185" si="208">SUM(G186:G189)</f>
        <v>1821.2</v>
      </c>
      <c r="H185" s="102">
        <f t="shared" si="208"/>
        <v>1821.2</v>
      </c>
      <c r="I185" s="102">
        <f t="shared" si="208"/>
        <v>1321.2</v>
      </c>
      <c r="J185" s="102">
        <f t="shared" si="208"/>
        <v>1321.2</v>
      </c>
      <c r="K185" s="102">
        <f t="shared" si="208"/>
        <v>1340</v>
      </c>
      <c r="L185" s="102">
        <f t="shared" si="208"/>
        <v>1321.2</v>
      </c>
      <c r="M185" s="102">
        <f t="shared" si="208"/>
        <v>1321.2</v>
      </c>
      <c r="N185" s="102">
        <f t="shared" si="208"/>
        <v>0</v>
      </c>
      <c r="O185" s="102">
        <f t="shared" si="208"/>
        <v>0</v>
      </c>
      <c r="P185" s="102">
        <f t="shared" si="208"/>
        <v>0</v>
      </c>
      <c r="Q185" s="102">
        <f t="shared" si="208"/>
        <v>0</v>
      </c>
      <c r="R185" s="102">
        <f t="shared" si="208"/>
        <v>0</v>
      </c>
      <c r="T185" s="297">
        <f t="shared" si="127"/>
        <v>1321.2000000000007</v>
      </c>
      <c r="U185" s="297">
        <f t="shared" si="128"/>
        <v>0</v>
      </c>
      <c r="V185" s="297">
        <f t="shared" si="129"/>
        <v>0</v>
      </c>
      <c r="W185" s="297">
        <f t="shared" si="130"/>
        <v>1321.2</v>
      </c>
      <c r="X185" s="297">
        <f t="shared" si="131"/>
        <v>0</v>
      </c>
      <c r="Y185" s="297">
        <f t="shared" si="132"/>
        <v>0</v>
      </c>
      <c r="Z185" s="297">
        <f t="shared" si="133"/>
        <v>0</v>
      </c>
      <c r="AA185" s="297">
        <f t="shared" si="134"/>
        <v>0</v>
      </c>
      <c r="AC185" s="155">
        <v>182</v>
      </c>
      <c r="AD185" s="266"/>
      <c r="AE185" s="268" t="s">
        <v>29</v>
      </c>
      <c r="AF185" s="266" t="s">
        <v>57</v>
      </c>
      <c r="AG185" s="102" t="s">
        <v>3</v>
      </c>
      <c r="AH185" s="102">
        <f>SUM(AH186:AH189)</f>
        <v>11588.400000000001</v>
      </c>
      <c r="AI185" s="102">
        <f t="shared" ref="AI185:AT185" si="209">SUM(AI186:AI189)</f>
        <v>1821.2</v>
      </c>
      <c r="AJ185" s="102">
        <f t="shared" si="209"/>
        <v>1821.2</v>
      </c>
      <c r="AK185" s="102">
        <f t="shared" si="209"/>
        <v>1321.2</v>
      </c>
      <c r="AL185" s="102">
        <f t="shared" si="209"/>
        <v>1321.2</v>
      </c>
      <c r="AM185" s="102">
        <f t="shared" si="209"/>
        <v>1340</v>
      </c>
      <c r="AN185" s="117">
        <f t="shared" si="209"/>
        <v>1321.2</v>
      </c>
      <c r="AO185" s="117">
        <f t="shared" si="209"/>
        <v>1321.2</v>
      </c>
      <c r="AP185" s="117">
        <f t="shared" si="209"/>
        <v>1321.2</v>
      </c>
      <c r="AQ185" s="141">
        <f t="shared" si="209"/>
        <v>0</v>
      </c>
      <c r="AR185" s="141">
        <f t="shared" si="209"/>
        <v>0</v>
      </c>
      <c r="AS185" s="141">
        <f t="shared" si="209"/>
        <v>0</v>
      </c>
      <c r="AT185" s="141">
        <f t="shared" si="209"/>
        <v>0</v>
      </c>
    </row>
    <row r="186" spans="1:46" ht="24" customHeight="1" x14ac:dyDescent="0.25">
      <c r="A186" s="104">
        <v>178</v>
      </c>
      <c r="B186" s="267"/>
      <c r="C186" s="269"/>
      <c r="D186" s="267"/>
      <c r="E186" s="156" t="s">
        <v>4</v>
      </c>
      <c r="F186" s="102">
        <f>SUM(G186:R186)</f>
        <v>0</v>
      </c>
      <c r="G186" s="102">
        <f t="shared" ref="G186:R186" si="210">G68+G113</f>
        <v>0</v>
      </c>
      <c r="H186" s="102">
        <f t="shared" si="210"/>
        <v>0</v>
      </c>
      <c r="I186" s="102">
        <f t="shared" si="210"/>
        <v>0</v>
      </c>
      <c r="J186" s="102">
        <f t="shared" si="210"/>
        <v>0</v>
      </c>
      <c r="K186" s="102">
        <f t="shared" si="210"/>
        <v>0</v>
      </c>
      <c r="L186" s="102">
        <f t="shared" si="210"/>
        <v>0</v>
      </c>
      <c r="M186" s="102">
        <f t="shared" si="210"/>
        <v>0</v>
      </c>
      <c r="N186" s="102">
        <f t="shared" si="210"/>
        <v>0</v>
      </c>
      <c r="O186" s="102">
        <f t="shared" si="210"/>
        <v>0</v>
      </c>
      <c r="P186" s="102">
        <f t="shared" si="210"/>
        <v>0</v>
      </c>
      <c r="Q186" s="102">
        <f t="shared" si="210"/>
        <v>0</v>
      </c>
      <c r="R186" s="102">
        <f t="shared" si="210"/>
        <v>0</v>
      </c>
      <c r="T186" s="297">
        <f t="shared" ref="T186:T194" si="211">AH186-F186</f>
        <v>0</v>
      </c>
      <c r="U186" s="297">
        <f t="shared" ref="U186:U194" si="212">AN186-L186</f>
        <v>0</v>
      </c>
      <c r="V186" s="297">
        <f t="shared" ref="V186:V194" si="213">AO186-M186</f>
        <v>0</v>
      </c>
      <c r="W186" s="297">
        <f t="shared" ref="W186:W194" si="214">AP186-N186</f>
        <v>0</v>
      </c>
      <c r="X186" s="297">
        <f t="shared" ref="X186:X194" si="215">AQ186-O186</f>
        <v>0</v>
      </c>
      <c r="Y186" s="297">
        <f t="shared" ref="Y186:Y194" si="216">AR186-P186</f>
        <v>0</v>
      </c>
      <c r="Z186" s="297">
        <f t="shared" ref="Z186:Z194" si="217">AS186-Q186</f>
        <v>0</v>
      </c>
      <c r="AA186" s="297">
        <f t="shared" ref="AA186:AA194" si="218">AT186-R186</f>
        <v>0</v>
      </c>
      <c r="AC186" s="155">
        <v>183</v>
      </c>
      <c r="AD186" s="267"/>
      <c r="AE186" s="269"/>
      <c r="AF186" s="267"/>
      <c r="AG186" s="102" t="s">
        <v>4</v>
      </c>
      <c r="AH186" s="102">
        <f>SUM(AI186:AT186)</f>
        <v>0</v>
      </c>
      <c r="AI186" s="102">
        <f>AI68+AI113</f>
        <v>0</v>
      </c>
      <c r="AJ186" s="102">
        <f t="shared" ref="AJ186:AT189" si="219">AJ68+AJ113</f>
        <v>0</v>
      </c>
      <c r="AK186" s="102">
        <f t="shared" si="219"/>
        <v>0</v>
      </c>
      <c r="AL186" s="102">
        <f t="shared" si="219"/>
        <v>0</v>
      </c>
      <c r="AM186" s="102">
        <f t="shared" si="219"/>
        <v>0</v>
      </c>
      <c r="AN186" s="117">
        <f t="shared" si="219"/>
        <v>0</v>
      </c>
      <c r="AO186" s="117">
        <f t="shared" si="219"/>
        <v>0</v>
      </c>
      <c r="AP186" s="117">
        <f t="shared" si="219"/>
        <v>0</v>
      </c>
      <c r="AQ186" s="141">
        <f t="shared" si="219"/>
        <v>0</v>
      </c>
      <c r="AR186" s="141">
        <f t="shared" si="219"/>
        <v>0</v>
      </c>
      <c r="AS186" s="141">
        <f t="shared" si="219"/>
        <v>0</v>
      </c>
      <c r="AT186" s="141">
        <f t="shared" si="219"/>
        <v>0</v>
      </c>
    </row>
    <row r="187" spans="1:46" ht="33" customHeight="1" x14ac:dyDescent="0.25">
      <c r="A187" s="104">
        <v>179</v>
      </c>
      <c r="B187" s="267"/>
      <c r="C187" s="269"/>
      <c r="D187" s="267"/>
      <c r="E187" s="156" t="s">
        <v>5</v>
      </c>
      <c r="F187" s="102">
        <f>SUM(G187:R187)</f>
        <v>9767.2000000000007</v>
      </c>
      <c r="G187" s="102">
        <f t="shared" ref="G187:R187" si="220">G69+G114</f>
        <v>1821.2</v>
      </c>
      <c r="H187" s="102">
        <f t="shared" si="220"/>
        <v>1321.2</v>
      </c>
      <c r="I187" s="102">
        <f t="shared" si="220"/>
        <v>1321.2</v>
      </c>
      <c r="J187" s="102">
        <f t="shared" si="220"/>
        <v>1321.2</v>
      </c>
      <c r="K187" s="102">
        <f t="shared" si="220"/>
        <v>1340</v>
      </c>
      <c r="L187" s="102">
        <f t="shared" si="220"/>
        <v>1321.2</v>
      </c>
      <c r="M187" s="102">
        <f t="shared" si="220"/>
        <v>1321.2</v>
      </c>
      <c r="N187" s="102">
        <f t="shared" si="220"/>
        <v>0</v>
      </c>
      <c r="O187" s="102">
        <f t="shared" si="220"/>
        <v>0</v>
      </c>
      <c r="P187" s="102">
        <f t="shared" si="220"/>
        <v>0</v>
      </c>
      <c r="Q187" s="102">
        <f t="shared" si="220"/>
        <v>0</v>
      </c>
      <c r="R187" s="102">
        <f t="shared" si="220"/>
        <v>0</v>
      </c>
      <c r="T187" s="297">
        <f t="shared" si="211"/>
        <v>1321.2000000000007</v>
      </c>
      <c r="U187" s="297">
        <f t="shared" si="212"/>
        <v>0</v>
      </c>
      <c r="V187" s="297">
        <f t="shared" si="213"/>
        <v>0</v>
      </c>
      <c r="W187" s="297">
        <f t="shared" si="214"/>
        <v>1321.2</v>
      </c>
      <c r="X187" s="297">
        <f t="shared" si="215"/>
        <v>0</v>
      </c>
      <c r="Y187" s="297">
        <f t="shared" si="216"/>
        <v>0</v>
      </c>
      <c r="Z187" s="297">
        <f t="shared" si="217"/>
        <v>0</v>
      </c>
      <c r="AA187" s="297">
        <f t="shared" si="218"/>
        <v>0</v>
      </c>
      <c r="AC187" s="155">
        <v>184</v>
      </c>
      <c r="AD187" s="267"/>
      <c r="AE187" s="269"/>
      <c r="AF187" s="267"/>
      <c r="AG187" s="102" t="s">
        <v>5</v>
      </c>
      <c r="AH187" s="102">
        <f>SUM(AI187:AT187)</f>
        <v>11088.400000000001</v>
      </c>
      <c r="AI187" s="102">
        <f t="shared" ref="AI187:AO189" si="221">AI69+AI114</f>
        <v>1821.2</v>
      </c>
      <c r="AJ187" s="102">
        <f t="shared" si="219"/>
        <v>1321.2</v>
      </c>
      <c r="AK187" s="102">
        <f t="shared" si="221"/>
        <v>1321.2</v>
      </c>
      <c r="AL187" s="102">
        <f t="shared" si="221"/>
        <v>1321.2</v>
      </c>
      <c r="AM187" s="102">
        <f t="shared" si="221"/>
        <v>1340</v>
      </c>
      <c r="AN187" s="117">
        <f t="shared" si="221"/>
        <v>1321.2</v>
      </c>
      <c r="AO187" s="117">
        <f t="shared" si="221"/>
        <v>1321.2</v>
      </c>
      <c r="AP187" s="117">
        <f t="shared" si="219"/>
        <v>1321.2</v>
      </c>
      <c r="AQ187" s="141">
        <f t="shared" si="219"/>
        <v>0</v>
      </c>
      <c r="AR187" s="141">
        <f t="shared" si="219"/>
        <v>0</v>
      </c>
      <c r="AS187" s="141">
        <f t="shared" si="219"/>
        <v>0</v>
      </c>
      <c r="AT187" s="141">
        <f t="shared" si="219"/>
        <v>0</v>
      </c>
    </row>
    <row r="188" spans="1:46" ht="18" customHeight="1" x14ac:dyDescent="0.25">
      <c r="A188" s="104">
        <v>180</v>
      </c>
      <c r="B188" s="267"/>
      <c r="C188" s="269"/>
      <c r="D188" s="267"/>
      <c r="E188" s="156" t="s">
        <v>6</v>
      </c>
      <c r="F188" s="102">
        <f>SUM(G188:R188)</f>
        <v>500</v>
      </c>
      <c r="G188" s="102">
        <f t="shared" ref="G188:R188" si="222">G70+G115</f>
        <v>0</v>
      </c>
      <c r="H188" s="102">
        <f t="shared" si="222"/>
        <v>500</v>
      </c>
      <c r="I188" s="102">
        <f t="shared" si="222"/>
        <v>0</v>
      </c>
      <c r="J188" s="102">
        <f t="shared" si="222"/>
        <v>0</v>
      </c>
      <c r="K188" s="102">
        <f t="shared" si="222"/>
        <v>0</v>
      </c>
      <c r="L188" s="102">
        <f t="shared" si="222"/>
        <v>0</v>
      </c>
      <c r="M188" s="102">
        <f t="shared" si="222"/>
        <v>0</v>
      </c>
      <c r="N188" s="102">
        <f t="shared" si="222"/>
        <v>0</v>
      </c>
      <c r="O188" s="102">
        <f t="shared" si="222"/>
        <v>0</v>
      </c>
      <c r="P188" s="102">
        <f t="shared" si="222"/>
        <v>0</v>
      </c>
      <c r="Q188" s="102">
        <f t="shared" si="222"/>
        <v>0</v>
      </c>
      <c r="R188" s="102">
        <f t="shared" si="222"/>
        <v>0</v>
      </c>
      <c r="T188" s="297">
        <f t="shared" si="211"/>
        <v>0</v>
      </c>
      <c r="U188" s="297">
        <f t="shared" si="212"/>
        <v>0</v>
      </c>
      <c r="V188" s="297">
        <f t="shared" si="213"/>
        <v>0</v>
      </c>
      <c r="W188" s="297">
        <f t="shared" si="214"/>
        <v>0</v>
      </c>
      <c r="X188" s="297">
        <f t="shared" si="215"/>
        <v>0</v>
      </c>
      <c r="Y188" s="297">
        <f t="shared" si="216"/>
        <v>0</v>
      </c>
      <c r="Z188" s="297">
        <f t="shared" si="217"/>
        <v>0</v>
      </c>
      <c r="AA188" s="297">
        <f t="shared" si="218"/>
        <v>0</v>
      </c>
      <c r="AC188" s="155">
        <v>185</v>
      </c>
      <c r="AD188" s="267"/>
      <c r="AE188" s="269"/>
      <c r="AF188" s="267"/>
      <c r="AG188" s="102" t="s">
        <v>6</v>
      </c>
      <c r="AH188" s="102">
        <f>SUM(AI188:AT188)</f>
        <v>500</v>
      </c>
      <c r="AI188" s="102">
        <f t="shared" si="221"/>
        <v>0</v>
      </c>
      <c r="AJ188" s="102">
        <f t="shared" si="219"/>
        <v>500</v>
      </c>
      <c r="AK188" s="102">
        <f t="shared" si="221"/>
        <v>0</v>
      </c>
      <c r="AL188" s="102">
        <f t="shared" si="221"/>
        <v>0</v>
      </c>
      <c r="AM188" s="102">
        <f t="shared" si="221"/>
        <v>0</v>
      </c>
      <c r="AN188" s="117">
        <f t="shared" si="221"/>
        <v>0</v>
      </c>
      <c r="AO188" s="117">
        <f t="shared" si="221"/>
        <v>0</v>
      </c>
      <c r="AP188" s="117">
        <f t="shared" si="219"/>
        <v>0</v>
      </c>
      <c r="AQ188" s="141">
        <f t="shared" si="219"/>
        <v>0</v>
      </c>
      <c r="AR188" s="141">
        <f t="shared" si="219"/>
        <v>0</v>
      </c>
      <c r="AS188" s="141">
        <f t="shared" si="219"/>
        <v>0</v>
      </c>
      <c r="AT188" s="141">
        <f t="shared" si="219"/>
        <v>0</v>
      </c>
    </row>
    <row r="189" spans="1:46" ht="28.5" customHeight="1" x14ac:dyDescent="0.25">
      <c r="A189" s="104">
        <v>181</v>
      </c>
      <c r="B189" s="271"/>
      <c r="C189" s="270"/>
      <c r="D189" s="271"/>
      <c r="E189" s="156" t="s">
        <v>55</v>
      </c>
      <c r="F189" s="102">
        <f>SUM(G189:R189)</f>
        <v>0</v>
      </c>
      <c r="G189" s="102">
        <f t="shared" ref="G189:R189" si="223">G71+G116</f>
        <v>0</v>
      </c>
      <c r="H189" s="102">
        <f t="shared" si="223"/>
        <v>0</v>
      </c>
      <c r="I189" s="102">
        <f t="shared" si="223"/>
        <v>0</v>
      </c>
      <c r="J189" s="102">
        <f t="shared" si="223"/>
        <v>0</v>
      </c>
      <c r="K189" s="102">
        <f t="shared" si="223"/>
        <v>0</v>
      </c>
      <c r="L189" s="102">
        <f t="shared" si="223"/>
        <v>0</v>
      </c>
      <c r="M189" s="102">
        <f t="shared" si="223"/>
        <v>0</v>
      </c>
      <c r="N189" s="102">
        <f t="shared" si="223"/>
        <v>0</v>
      </c>
      <c r="O189" s="102">
        <f t="shared" si="223"/>
        <v>0</v>
      </c>
      <c r="P189" s="102">
        <f t="shared" si="223"/>
        <v>0</v>
      </c>
      <c r="Q189" s="102">
        <f t="shared" si="223"/>
        <v>0</v>
      </c>
      <c r="R189" s="102">
        <f t="shared" si="223"/>
        <v>0</v>
      </c>
      <c r="T189" s="297">
        <f t="shared" si="211"/>
        <v>0</v>
      </c>
      <c r="U189" s="297">
        <f t="shared" si="212"/>
        <v>0</v>
      </c>
      <c r="V189" s="297">
        <f t="shared" si="213"/>
        <v>0</v>
      </c>
      <c r="W189" s="297">
        <f t="shared" si="214"/>
        <v>0</v>
      </c>
      <c r="X189" s="297">
        <f t="shared" si="215"/>
        <v>0</v>
      </c>
      <c r="Y189" s="297">
        <f t="shared" si="216"/>
        <v>0</v>
      </c>
      <c r="Z189" s="297">
        <f t="shared" si="217"/>
        <v>0</v>
      </c>
      <c r="AA189" s="297">
        <f t="shared" si="218"/>
        <v>0</v>
      </c>
      <c r="AC189" s="155">
        <v>186</v>
      </c>
      <c r="AD189" s="271"/>
      <c r="AE189" s="270"/>
      <c r="AF189" s="271"/>
      <c r="AG189" s="102" t="s">
        <v>55</v>
      </c>
      <c r="AH189" s="102">
        <f>SUM(AI189:AT189)</f>
        <v>0</v>
      </c>
      <c r="AI189" s="102">
        <f t="shared" si="221"/>
        <v>0</v>
      </c>
      <c r="AJ189" s="102">
        <f t="shared" si="219"/>
        <v>0</v>
      </c>
      <c r="AK189" s="102">
        <f t="shared" si="221"/>
        <v>0</v>
      </c>
      <c r="AL189" s="102">
        <f t="shared" si="221"/>
        <v>0</v>
      </c>
      <c r="AM189" s="102">
        <f t="shared" si="221"/>
        <v>0</v>
      </c>
      <c r="AN189" s="117">
        <f t="shared" si="221"/>
        <v>0</v>
      </c>
      <c r="AO189" s="117">
        <f t="shared" si="221"/>
        <v>0</v>
      </c>
      <c r="AP189" s="117">
        <f t="shared" si="219"/>
        <v>0</v>
      </c>
      <c r="AQ189" s="141">
        <f t="shared" si="219"/>
        <v>0</v>
      </c>
      <c r="AR189" s="141">
        <f t="shared" si="219"/>
        <v>0</v>
      </c>
      <c r="AS189" s="141">
        <f t="shared" si="219"/>
        <v>0</v>
      </c>
      <c r="AT189" s="141">
        <f t="shared" si="219"/>
        <v>0</v>
      </c>
    </row>
    <row r="190" spans="1:46" ht="13.5" customHeight="1" x14ac:dyDescent="0.25">
      <c r="A190" s="149"/>
      <c r="B190" s="159"/>
      <c r="C190" s="159"/>
      <c r="D190" s="159"/>
      <c r="E190" s="159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T190" s="297">
        <f t="shared" si="211"/>
        <v>1500</v>
      </c>
      <c r="U190" s="297">
        <f t="shared" si="212"/>
        <v>1500</v>
      </c>
      <c r="V190" s="297">
        <f t="shared" si="213"/>
        <v>0</v>
      </c>
      <c r="W190" s="297">
        <f t="shared" si="214"/>
        <v>0</v>
      </c>
      <c r="X190" s="297">
        <f t="shared" si="215"/>
        <v>0</v>
      </c>
      <c r="Y190" s="297">
        <f t="shared" si="216"/>
        <v>0</v>
      </c>
      <c r="Z190" s="297">
        <f t="shared" si="217"/>
        <v>0</v>
      </c>
      <c r="AA190" s="297">
        <f t="shared" si="218"/>
        <v>0</v>
      </c>
      <c r="AC190" s="155">
        <v>187</v>
      </c>
      <c r="AD190" s="266"/>
      <c r="AE190" s="268" t="s">
        <v>30</v>
      </c>
      <c r="AF190" s="266" t="s">
        <v>257</v>
      </c>
      <c r="AG190" s="102" t="s">
        <v>3</v>
      </c>
      <c r="AH190" s="102">
        <f>SUM(AH191:AH194)</f>
        <v>1500</v>
      </c>
      <c r="AI190" s="102">
        <f t="shared" ref="AI190:AT190" si="224">SUM(AI191:AI194)</f>
        <v>0</v>
      </c>
      <c r="AJ190" s="102">
        <f t="shared" si="224"/>
        <v>0</v>
      </c>
      <c r="AK190" s="102">
        <f t="shared" si="224"/>
        <v>0</v>
      </c>
      <c r="AL190" s="102">
        <f t="shared" si="224"/>
        <v>0</v>
      </c>
      <c r="AM190" s="102">
        <f t="shared" si="224"/>
        <v>0</v>
      </c>
      <c r="AN190" s="117">
        <f t="shared" si="224"/>
        <v>1500</v>
      </c>
      <c r="AO190" s="117">
        <f t="shared" si="224"/>
        <v>0</v>
      </c>
      <c r="AP190" s="117">
        <f t="shared" si="224"/>
        <v>0</v>
      </c>
      <c r="AQ190" s="141">
        <f t="shared" si="224"/>
        <v>0</v>
      </c>
      <c r="AR190" s="141">
        <f t="shared" si="224"/>
        <v>0</v>
      </c>
      <c r="AS190" s="141">
        <f t="shared" si="224"/>
        <v>0</v>
      </c>
      <c r="AT190" s="141">
        <f t="shared" si="224"/>
        <v>0</v>
      </c>
    </row>
    <row r="191" spans="1:46" ht="13.5" customHeight="1" x14ac:dyDescent="0.25">
      <c r="A191" s="149"/>
      <c r="B191" s="159"/>
      <c r="C191" s="159"/>
      <c r="D191" s="159"/>
      <c r="E191" s="159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T191" s="297">
        <f t="shared" si="211"/>
        <v>0</v>
      </c>
      <c r="U191" s="297">
        <f t="shared" si="212"/>
        <v>0</v>
      </c>
      <c r="V191" s="297">
        <f t="shared" si="213"/>
        <v>0</v>
      </c>
      <c r="W191" s="297">
        <f t="shared" si="214"/>
        <v>0</v>
      </c>
      <c r="X191" s="297">
        <f t="shared" si="215"/>
        <v>0</v>
      </c>
      <c r="Y191" s="297">
        <f t="shared" si="216"/>
        <v>0</v>
      </c>
      <c r="Z191" s="297">
        <f t="shared" si="217"/>
        <v>0</v>
      </c>
      <c r="AA191" s="297">
        <f t="shared" si="218"/>
        <v>0</v>
      </c>
      <c r="AC191" s="155">
        <v>188</v>
      </c>
      <c r="AD191" s="267"/>
      <c r="AE191" s="269"/>
      <c r="AF191" s="267"/>
      <c r="AG191" s="102" t="s">
        <v>4</v>
      </c>
      <c r="AH191" s="102">
        <f>SUM(AI191:AT191)</f>
        <v>0</v>
      </c>
      <c r="AI191" s="102">
        <f>AI118</f>
        <v>0</v>
      </c>
      <c r="AJ191" s="102">
        <f t="shared" ref="AJ191:AT194" si="225">AJ118</f>
        <v>0</v>
      </c>
      <c r="AK191" s="102">
        <f t="shared" si="225"/>
        <v>0</v>
      </c>
      <c r="AL191" s="102">
        <f t="shared" si="225"/>
        <v>0</v>
      </c>
      <c r="AM191" s="102">
        <f t="shared" si="225"/>
        <v>0</v>
      </c>
      <c r="AN191" s="117">
        <f t="shared" si="225"/>
        <v>0</v>
      </c>
      <c r="AO191" s="117">
        <f t="shared" si="225"/>
        <v>0</v>
      </c>
      <c r="AP191" s="117">
        <f t="shared" si="225"/>
        <v>0</v>
      </c>
      <c r="AQ191" s="141">
        <f t="shared" si="225"/>
        <v>0</v>
      </c>
      <c r="AR191" s="141">
        <f t="shared" si="225"/>
        <v>0</v>
      </c>
      <c r="AS191" s="141">
        <f t="shared" si="225"/>
        <v>0</v>
      </c>
      <c r="AT191" s="141">
        <f t="shared" si="225"/>
        <v>0</v>
      </c>
    </row>
    <row r="192" spans="1:46" ht="13.5" customHeight="1" x14ac:dyDescent="0.25">
      <c r="A192" s="149"/>
      <c r="B192" s="159"/>
      <c r="C192" s="159"/>
      <c r="D192" s="159"/>
      <c r="E192" s="159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T192" s="297">
        <f t="shared" si="211"/>
        <v>0</v>
      </c>
      <c r="U192" s="297">
        <f t="shared" si="212"/>
        <v>0</v>
      </c>
      <c r="V192" s="297">
        <f t="shared" si="213"/>
        <v>0</v>
      </c>
      <c r="W192" s="297">
        <f t="shared" si="214"/>
        <v>0</v>
      </c>
      <c r="X192" s="297">
        <f t="shared" si="215"/>
        <v>0</v>
      </c>
      <c r="Y192" s="297">
        <f t="shared" si="216"/>
        <v>0</v>
      </c>
      <c r="Z192" s="297">
        <f t="shared" si="217"/>
        <v>0</v>
      </c>
      <c r="AA192" s="297">
        <f t="shared" si="218"/>
        <v>0</v>
      </c>
      <c r="AC192" s="155">
        <v>189</v>
      </c>
      <c r="AD192" s="267"/>
      <c r="AE192" s="269"/>
      <c r="AF192" s="267"/>
      <c r="AG192" s="102" t="s">
        <v>5</v>
      </c>
      <c r="AH192" s="102">
        <f>SUM(AI192:AT192)</f>
        <v>0</v>
      </c>
      <c r="AI192" s="102">
        <f t="shared" ref="AI192:AT194" si="226">AI119</f>
        <v>0</v>
      </c>
      <c r="AJ192" s="102">
        <f t="shared" si="226"/>
        <v>0</v>
      </c>
      <c r="AK192" s="102">
        <f t="shared" si="226"/>
        <v>0</v>
      </c>
      <c r="AL192" s="102">
        <f t="shared" si="226"/>
        <v>0</v>
      </c>
      <c r="AM192" s="102">
        <f t="shared" si="226"/>
        <v>0</v>
      </c>
      <c r="AN192" s="117">
        <f t="shared" si="226"/>
        <v>0</v>
      </c>
      <c r="AO192" s="117">
        <f t="shared" si="226"/>
        <v>0</v>
      </c>
      <c r="AP192" s="117">
        <f t="shared" si="226"/>
        <v>0</v>
      </c>
      <c r="AQ192" s="141">
        <f t="shared" si="225"/>
        <v>0</v>
      </c>
      <c r="AR192" s="141">
        <f t="shared" si="225"/>
        <v>0</v>
      </c>
      <c r="AS192" s="141">
        <f t="shared" si="225"/>
        <v>0</v>
      </c>
      <c r="AT192" s="141">
        <f t="shared" si="225"/>
        <v>0</v>
      </c>
    </row>
    <row r="193" spans="1:46" ht="13.5" customHeight="1" x14ac:dyDescent="0.25">
      <c r="A193" s="149"/>
      <c r="B193" s="159"/>
      <c r="C193" s="159"/>
      <c r="D193" s="159"/>
      <c r="E193" s="159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T193" s="297">
        <f t="shared" si="211"/>
        <v>1500</v>
      </c>
      <c r="U193" s="297">
        <f t="shared" si="212"/>
        <v>1500</v>
      </c>
      <c r="V193" s="297">
        <f t="shared" si="213"/>
        <v>0</v>
      </c>
      <c r="W193" s="297">
        <f t="shared" si="214"/>
        <v>0</v>
      </c>
      <c r="X193" s="297">
        <f t="shared" si="215"/>
        <v>0</v>
      </c>
      <c r="Y193" s="297">
        <f t="shared" si="216"/>
        <v>0</v>
      </c>
      <c r="Z193" s="297">
        <f t="shared" si="217"/>
        <v>0</v>
      </c>
      <c r="AA193" s="297">
        <f t="shared" si="218"/>
        <v>0</v>
      </c>
      <c r="AC193" s="155">
        <v>190</v>
      </c>
      <c r="AD193" s="267"/>
      <c r="AE193" s="269"/>
      <c r="AF193" s="267"/>
      <c r="AG193" s="102" t="s">
        <v>6</v>
      </c>
      <c r="AH193" s="102">
        <f>SUM(AI193:AT193)</f>
        <v>1500</v>
      </c>
      <c r="AI193" s="102">
        <f t="shared" si="226"/>
        <v>0</v>
      </c>
      <c r="AJ193" s="102">
        <f t="shared" si="226"/>
        <v>0</v>
      </c>
      <c r="AK193" s="102">
        <f t="shared" si="226"/>
        <v>0</v>
      </c>
      <c r="AL193" s="102">
        <f t="shared" si="226"/>
        <v>0</v>
      </c>
      <c r="AM193" s="102">
        <f t="shared" si="226"/>
        <v>0</v>
      </c>
      <c r="AN193" s="117">
        <f t="shared" si="226"/>
        <v>1500</v>
      </c>
      <c r="AO193" s="117">
        <f t="shared" si="226"/>
        <v>0</v>
      </c>
      <c r="AP193" s="117">
        <f t="shared" si="226"/>
        <v>0</v>
      </c>
      <c r="AQ193" s="141">
        <f t="shared" si="225"/>
        <v>0</v>
      </c>
      <c r="AR193" s="141">
        <f t="shared" si="225"/>
        <v>0</v>
      </c>
      <c r="AS193" s="141">
        <f t="shared" si="225"/>
        <v>0</v>
      </c>
      <c r="AT193" s="141">
        <f t="shared" si="225"/>
        <v>0</v>
      </c>
    </row>
    <row r="194" spans="1:46" ht="13.5" customHeight="1" x14ac:dyDescent="0.25">
      <c r="A194" s="149"/>
      <c r="B194" s="159"/>
      <c r="C194" s="159"/>
      <c r="D194" s="159"/>
      <c r="E194" s="159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T194" s="297">
        <f t="shared" si="211"/>
        <v>0</v>
      </c>
      <c r="U194" s="297">
        <f t="shared" si="212"/>
        <v>0</v>
      </c>
      <c r="V194" s="297">
        <f t="shared" si="213"/>
        <v>0</v>
      </c>
      <c r="W194" s="297">
        <f t="shared" si="214"/>
        <v>0</v>
      </c>
      <c r="X194" s="297">
        <f t="shared" si="215"/>
        <v>0</v>
      </c>
      <c r="Y194" s="297">
        <f t="shared" si="216"/>
        <v>0</v>
      </c>
      <c r="Z194" s="297">
        <f t="shared" si="217"/>
        <v>0</v>
      </c>
      <c r="AA194" s="297">
        <f t="shared" si="218"/>
        <v>0</v>
      </c>
      <c r="AC194" s="155">
        <v>191</v>
      </c>
      <c r="AD194" s="271"/>
      <c r="AE194" s="270"/>
      <c r="AF194" s="271"/>
      <c r="AG194" s="102" t="s">
        <v>55</v>
      </c>
      <c r="AH194" s="102">
        <f>SUM(AI194:AT194)</f>
        <v>0</v>
      </c>
      <c r="AI194" s="102">
        <f t="shared" si="226"/>
        <v>0</v>
      </c>
      <c r="AJ194" s="102">
        <f t="shared" si="226"/>
        <v>0</v>
      </c>
      <c r="AK194" s="102">
        <f t="shared" si="226"/>
        <v>0</v>
      </c>
      <c r="AL194" s="102">
        <f t="shared" si="226"/>
        <v>0</v>
      </c>
      <c r="AM194" s="102">
        <f t="shared" si="226"/>
        <v>0</v>
      </c>
      <c r="AN194" s="117">
        <f t="shared" si="226"/>
        <v>0</v>
      </c>
      <c r="AO194" s="117">
        <f t="shared" si="226"/>
        <v>0</v>
      </c>
      <c r="AP194" s="117">
        <f t="shared" si="226"/>
        <v>0</v>
      </c>
      <c r="AQ194" s="141">
        <f t="shared" si="225"/>
        <v>0</v>
      </c>
      <c r="AR194" s="141">
        <f t="shared" si="225"/>
        <v>0</v>
      </c>
      <c r="AS194" s="141">
        <f t="shared" si="225"/>
        <v>0</v>
      </c>
      <c r="AT194" s="141">
        <f t="shared" si="225"/>
        <v>0</v>
      </c>
    </row>
    <row r="195" spans="1:46" x14ac:dyDescent="0.25">
      <c r="B195" s="160"/>
      <c r="C195" s="160"/>
      <c r="D195" s="160"/>
      <c r="E195" s="160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</row>
    <row r="196" spans="1:46" x14ac:dyDescent="0.25">
      <c r="B196" s="160"/>
      <c r="C196" s="160"/>
      <c r="D196" s="160"/>
      <c r="E196" s="160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</row>
    <row r="197" spans="1:46" x14ac:dyDescent="0.25">
      <c r="B197" s="160"/>
      <c r="C197" s="160"/>
      <c r="D197" s="160"/>
      <c r="E197" s="160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</row>
    <row r="198" spans="1:46" x14ac:dyDescent="0.25">
      <c r="B198" s="160"/>
      <c r="C198" s="160"/>
      <c r="D198" s="160"/>
      <c r="E198" s="160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</row>
    <row r="199" spans="1:46" x14ac:dyDescent="0.25">
      <c r="B199" s="160"/>
      <c r="C199" s="160"/>
      <c r="D199" s="160"/>
      <c r="E199" s="160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</row>
    <row r="200" spans="1:46" x14ac:dyDescent="0.25">
      <c r="B200" s="160"/>
      <c r="C200" s="160"/>
      <c r="D200" s="160"/>
      <c r="E200" s="160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</row>
    <row r="201" spans="1:46" x14ac:dyDescent="0.25">
      <c r="B201" s="160"/>
      <c r="C201" s="160"/>
      <c r="D201" s="160"/>
      <c r="E201" s="160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</row>
    <row r="202" spans="1:46" x14ac:dyDescent="0.25">
      <c r="B202" s="160"/>
      <c r="C202" s="160"/>
      <c r="D202" s="160"/>
      <c r="E202" s="160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</row>
    <row r="203" spans="1:46" x14ac:dyDescent="0.25">
      <c r="B203" s="160"/>
      <c r="C203" s="160"/>
      <c r="D203" s="160"/>
      <c r="E203" s="160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</row>
    <row r="204" spans="1:46" x14ac:dyDescent="0.25">
      <c r="B204" s="160"/>
      <c r="C204" s="160"/>
      <c r="D204" s="160"/>
      <c r="E204" s="160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</row>
  </sheetData>
  <mergeCells count="214">
    <mergeCell ref="B9:R9"/>
    <mergeCell ref="B10:B14"/>
    <mergeCell ref="C10:C14"/>
    <mergeCell ref="D10:D14"/>
    <mergeCell ref="B15:B19"/>
    <mergeCell ref="C15:C19"/>
    <mergeCell ref="D15:D19"/>
    <mergeCell ref="A5:A7"/>
    <mergeCell ref="B5:B7"/>
    <mergeCell ref="B56:R56"/>
    <mergeCell ref="B57:B71"/>
    <mergeCell ref="C57:C71"/>
    <mergeCell ref="D57:D61"/>
    <mergeCell ref="D62:D66"/>
    <mergeCell ref="D67:D71"/>
    <mergeCell ref="B20:B29"/>
    <mergeCell ref="C20:C29"/>
    <mergeCell ref="D20:D24"/>
    <mergeCell ref="D25:D29"/>
    <mergeCell ref="B30:B34"/>
    <mergeCell ref="C30:C34"/>
    <mergeCell ref="D30:D34"/>
    <mergeCell ref="B35:B39"/>
    <mergeCell ref="C35:C39"/>
    <mergeCell ref="D35:D39"/>
    <mergeCell ref="B40:B44"/>
    <mergeCell ref="B72:B76"/>
    <mergeCell ref="C72:C76"/>
    <mergeCell ref="D72:D76"/>
    <mergeCell ref="B77:B86"/>
    <mergeCell ref="C77:C86"/>
    <mergeCell ref="D77:D81"/>
    <mergeCell ref="D82:D86"/>
    <mergeCell ref="B87:B91"/>
    <mergeCell ref="C87:C91"/>
    <mergeCell ref="D87:D91"/>
    <mergeCell ref="B164:B168"/>
    <mergeCell ref="C164:C168"/>
    <mergeCell ref="D164:D168"/>
    <mergeCell ref="B169:R169"/>
    <mergeCell ref="B170:B174"/>
    <mergeCell ref="C170:C174"/>
    <mergeCell ref="D170:D174"/>
    <mergeCell ref="B127:B131"/>
    <mergeCell ref="C127:C131"/>
    <mergeCell ref="D127:D131"/>
    <mergeCell ref="B132:B136"/>
    <mergeCell ref="C132:C136"/>
    <mergeCell ref="D132:D136"/>
    <mergeCell ref="B137:B141"/>
    <mergeCell ref="C137:C141"/>
    <mergeCell ref="D137:D141"/>
    <mergeCell ref="B142:B146"/>
    <mergeCell ref="C142:C146"/>
    <mergeCell ref="D142:D146"/>
    <mergeCell ref="AD45:AT45"/>
    <mergeCell ref="AD46:AD50"/>
    <mergeCell ref="AD9:AT9"/>
    <mergeCell ref="AD10:AD14"/>
    <mergeCell ref="AE10:AE14"/>
    <mergeCell ref="AF10:AF14"/>
    <mergeCell ref="AD15:AD19"/>
    <mergeCell ref="AE15:AE19"/>
    <mergeCell ref="AF15:AF19"/>
    <mergeCell ref="AD20:AD29"/>
    <mergeCell ref="AE20:AE29"/>
    <mergeCell ref="AF20:AF24"/>
    <mergeCell ref="AF25:AF29"/>
    <mergeCell ref="AD30:AD34"/>
    <mergeCell ref="AE30:AE34"/>
    <mergeCell ref="AF30:AF34"/>
    <mergeCell ref="AD35:AD39"/>
    <mergeCell ref="AE35:AE39"/>
    <mergeCell ref="AF35:AF39"/>
    <mergeCell ref="AD40:AD44"/>
    <mergeCell ref="AE40:AE44"/>
    <mergeCell ref="AF40:AF44"/>
    <mergeCell ref="AD147:AT147"/>
    <mergeCell ref="AD148:AD152"/>
    <mergeCell ref="AD127:AD131"/>
    <mergeCell ref="AE127:AE131"/>
    <mergeCell ref="AF127:AF131"/>
    <mergeCell ref="AD72:AD76"/>
    <mergeCell ref="AE72:AE76"/>
    <mergeCell ref="AF72:AF76"/>
    <mergeCell ref="AD77:AD86"/>
    <mergeCell ref="AE77:AE86"/>
    <mergeCell ref="AF77:AF81"/>
    <mergeCell ref="AF82:AF86"/>
    <mergeCell ref="AD87:AD91"/>
    <mergeCell ref="AE87:AE91"/>
    <mergeCell ref="AF87:AF91"/>
    <mergeCell ref="AD92:AD96"/>
    <mergeCell ref="AD132:AD136"/>
    <mergeCell ref="AE132:AE136"/>
    <mergeCell ref="AF132:AF136"/>
    <mergeCell ref="AD137:AD141"/>
    <mergeCell ref="AE137:AE141"/>
    <mergeCell ref="AF137:AF141"/>
    <mergeCell ref="AD142:AD146"/>
    <mergeCell ref="AE142:AE146"/>
    <mergeCell ref="AF142:AF146"/>
    <mergeCell ref="AD164:AD168"/>
    <mergeCell ref="AE164:AE168"/>
    <mergeCell ref="AF164:AF168"/>
    <mergeCell ref="AD169:AT169"/>
    <mergeCell ref="AD170:AD174"/>
    <mergeCell ref="AE170:AE174"/>
    <mergeCell ref="AF170:AF174"/>
    <mergeCell ref="AD175:AD179"/>
    <mergeCell ref="AE175:AE179"/>
    <mergeCell ref="AF175:AF179"/>
    <mergeCell ref="AE46:AE50"/>
    <mergeCell ref="AF46:AF50"/>
    <mergeCell ref="AD51:AD55"/>
    <mergeCell ref="AE51:AE55"/>
    <mergeCell ref="AF51:AF55"/>
    <mergeCell ref="AD56:AT56"/>
    <mergeCell ref="AD57:AD71"/>
    <mergeCell ref="AE57:AE71"/>
    <mergeCell ref="AF57:AF61"/>
    <mergeCell ref="AF62:AF66"/>
    <mergeCell ref="AF67:AF71"/>
    <mergeCell ref="AE92:AE96"/>
    <mergeCell ref="AF92:AF96"/>
    <mergeCell ref="AD97:AD101"/>
    <mergeCell ref="AE97:AE101"/>
    <mergeCell ref="AF97:AF101"/>
    <mergeCell ref="AD102:AD126"/>
    <mergeCell ref="AE102:AE126"/>
    <mergeCell ref="AF102:AF106"/>
    <mergeCell ref="AF107:AF111"/>
    <mergeCell ref="AF112:AF116"/>
    <mergeCell ref="AF117:AF121"/>
    <mergeCell ref="AF122:AF126"/>
    <mergeCell ref="AE148:AE152"/>
    <mergeCell ref="AF148:AF152"/>
    <mergeCell ref="AD153:AD157"/>
    <mergeCell ref="AE153:AE157"/>
    <mergeCell ref="AF153:AF157"/>
    <mergeCell ref="AD158:AT158"/>
    <mergeCell ref="AD159:AD163"/>
    <mergeCell ref="AE159:AE163"/>
    <mergeCell ref="AF159:AF163"/>
    <mergeCell ref="AD180:AD184"/>
    <mergeCell ref="AE180:AE184"/>
    <mergeCell ref="AF180:AF184"/>
    <mergeCell ref="AD185:AD189"/>
    <mergeCell ref="AE185:AE189"/>
    <mergeCell ref="AF185:AF189"/>
    <mergeCell ref="AD190:AD194"/>
    <mergeCell ref="AE190:AE194"/>
    <mergeCell ref="AF190:AF194"/>
    <mergeCell ref="C40:C44"/>
    <mergeCell ref="D40:D44"/>
    <mergeCell ref="B45:R45"/>
    <mergeCell ref="B46:B50"/>
    <mergeCell ref="C46:C50"/>
    <mergeCell ref="D46:D50"/>
    <mergeCell ref="B51:B55"/>
    <mergeCell ref="C51:C55"/>
    <mergeCell ref="D51:D55"/>
    <mergeCell ref="C92:C96"/>
    <mergeCell ref="D92:D96"/>
    <mergeCell ref="B97:B101"/>
    <mergeCell ref="C97:C101"/>
    <mergeCell ref="D97:D101"/>
    <mergeCell ref="D102:D106"/>
    <mergeCell ref="D107:D111"/>
    <mergeCell ref="D112:D116"/>
    <mergeCell ref="D122:D126"/>
    <mergeCell ref="B102:B126"/>
    <mergeCell ref="C102:C126"/>
    <mergeCell ref="B92:B96"/>
    <mergeCell ref="B147:R147"/>
    <mergeCell ref="B148:B152"/>
    <mergeCell ref="C148:C152"/>
    <mergeCell ref="D148:D152"/>
    <mergeCell ref="B153:B157"/>
    <mergeCell ref="C153:C157"/>
    <mergeCell ref="D153:D157"/>
    <mergeCell ref="B158:R158"/>
    <mergeCell ref="B159:B163"/>
    <mergeCell ref="C159:C163"/>
    <mergeCell ref="D159:D163"/>
    <mergeCell ref="B175:B179"/>
    <mergeCell ref="C175:C179"/>
    <mergeCell ref="D175:D179"/>
    <mergeCell ref="B180:B184"/>
    <mergeCell ref="C180:C184"/>
    <mergeCell ref="D180:D184"/>
    <mergeCell ref="B185:B189"/>
    <mergeCell ref="C185:C189"/>
    <mergeCell ref="D185:D189"/>
    <mergeCell ref="A4:AT4"/>
    <mergeCell ref="C5:C7"/>
    <mergeCell ref="D5:D7"/>
    <mergeCell ref="E5:E7"/>
    <mergeCell ref="F5:R5"/>
    <mergeCell ref="F6:F7"/>
    <mergeCell ref="G6:R6"/>
    <mergeCell ref="AC5:AC7"/>
    <mergeCell ref="AD5:AD7"/>
    <mergeCell ref="AE5:AE7"/>
    <mergeCell ref="T8:AA8"/>
    <mergeCell ref="T9:AA9"/>
    <mergeCell ref="AF5:AF7"/>
    <mergeCell ref="AG5:AG7"/>
    <mergeCell ref="AH5:AT5"/>
    <mergeCell ref="AH6:AH7"/>
    <mergeCell ref="AI6:AT6"/>
    <mergeCell ref="T5:AA5"/>
    <mergeCell ref="U6:AA6"/>
    <mergeCell ref="T6:T7"/>
  </mergeCells>
  <pageMargins left="0.11811023622047245" right="0.11811023622047245" top="0.74803149606299213" bottom="0.15748031496062992" header="0.31496062992125984" footer="0.31496062992125984"/>
  <pageSetup paperSize="9" scale="58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Таблица 1</vt:lpstr>
      <vt:lpstr>Таблица 2</vt:lpstr>
      <vt:lpstr>Таблица 3</vt:lpstr>
      <vt:lpstr>Таблица 5</vt:lpstr>
      <vt:lpstr>Пр 1 таб 1</vt:lpstr>
      <vt:lpstr>Пр 1 таб 3</vt:lpstr>
      <vt:lpstr>Пр3</vt:lpstr>
      <vt:lpstr>Пр 4 таб 2</vt:lpstr>
      <vt:lpstr>Сравнительная таблица 2</vt:lpstr>
      <vt:lpstr>'Таблица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2023-10-31T11:37:54Z</dcterms:modified>
</cp:coreProperties>
</file>