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<sst xmlns="http://schemas.openxmlformats.org/spreadsheetml/2006/main" count="303" uniqueCount="156">
  <si>
    <t>№ п/п</t>
  </si>
  <si>
    <t>Транспортная развязка в двух уровнях  в г. Югорске (2 этап)</t>
  </si>
  <si>
    <t>Объездная дорога  Югорск-2</t>
  </si>
  <si>
    <t>ИТОГО по строительству</t>
  </si>
  <si>
    <t>в т.ч. участок от ул. Садовая до ул. Киевская</t>
  </si>
  <si>
    <t>участок от ул. Сибирский бульвар до ул. Южная</t>
  </si>
  <si>
    <t>участок от ул. Киевская до путепровода</t>
  </si>
  <si>
    <t>Реконструкция автомобильной дороги по ул. Никольская (от ул. Газовиков до ул. Промышленная) в г. Югорске</t>
  </si>
  <si>
    <t>Реконструкция ул. Механизаторов (от ул. Ленина до ул. Калинина) в г. Югорске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</si>
  <si>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</si>
  <si>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</si>
  <si>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</si>
  <si>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</si>
  <si>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</si>
  <si>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 xml:space="preserve">Реконструкция ул. Ленина </t>
  </si>
  <si>
    <t>в т.ч. участок от здания по ул. Ленина, 29 до здания по ул. Ленина, 31</t>
  </si>
  <si>
    <t>участок от ул. Лесозаготовителей до ул. Геологов</t>
  </si>
  <si>
    <t>Реконструкция автомобильной дороги по ул. Кирова в г. Югорске</t>
  </si>
  <si>
    <t>Реконструкция  автомобильной дороги по ул. Таежная (от ул.Мира до ул.Гастелло) в г. Югорске</t>
  </si>
  <si>
    <t>Реконструкция  автомобильной дороги по ул. Лесная в г. Югорске</t>
  </si>
  <si>
    <t>Реконструкция  автомобильной дороги по ул. Лермонтова в г. Югорске</t>
  </si>
  <si>
    <t>Реконструкция  автомобильной дороги по ул. Цветной бульвар в г. Югорске</t>
  </si>
  <si>
    <t>Реконструкция  автомобильной дороги по ул. Чкалова в г. Югорске</t>
  </si>
  <si>
    <t>Реконструкция  автомобильной дороги по ул. Сахарова в г. Югорске</t>
  </si>
  <si>
    <t>ИТОГО по реконструкции:</t>
  </si>
  <si>
    <t>Благоустройство ул. Попова (от ул. Гастелло до Западной объездной автодороги)                в г. Югорске</t>
  </si>
  <si>
    <t>Капитальный ремонт автомобильной дороги по ул. Студенческая (от ул. Садовая до ул. Менделеева)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</si>
  <si>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</si>
  <si>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Широкая в г. Югорске</t>
  </si>
  <si>
    <t>Итого по капитальному ремонту: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</si>
  <si>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</si>
  <si>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</si>
  <si>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</si>
  <si>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</si>
  <si>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Источники финансирования</t>
  </si>
  <si>
    <t>Результат</t>
  </si>
  <si>
    <t>Задача 1. Развитие сети автомобильных дорог (строительство)</t>
  </si>
  <si>
    <t>бюджет АО</t>
  </si>
  <si>
    <t>бюджет МО</t>
  </si>
  <si>
    <t>1.1.</t>
  </si>
  <si>
    <t>1.2.</t>
  </si>
  <si>
    <t>Реконструкция ул. Менделеева в г. Югорске (участок от  ул. Магистральная до ул. Студенческая)</t>
  </si>
  <si>
    <t>Задача 2. Совершенствование сети автомобильных дорог (реконструкция)</t>
  </si>
  <si>
    <t>2.1.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</si>
  <si>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</si>
  <si>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</si>
  <si>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</si>
  <si>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</si>
  <si>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</si>
  <si>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</si>
  <si>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</si>
  <si>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</si>
  <si>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</si>
  <si>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</si>
  <si>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</si>
  <si>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</si>
  <si>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</si>
  <si>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</si>
  <si>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</si>
  <si>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2012-2016</t>
  </si>
  <si>
    <t>2.11.</t>
  </si>
  <si>
    <t>2.12.</t>
  </si>
  <si>
    <t>2.13.</t>
  </si>
  <si>
    <t>2.14.</t>
  </si>
  <si>
    <t>2.15.</t>
  </si>
  <si>
    <t>2.16.</t>
  </si>
  <si>
    <t>2.17.</t>
  </si>
  <si>
    <t>Задача 3. Приведение транспортно-эксплуатационных характеристик автомобильных дорог общего пользования в соответствие с требованиями норм и технических регламентов (капитальный ремонт)</t>
  </si>
  <si>
    <t>3.1.</t>
  </si>
  <si>
    <t>3.2.</t>
  </si>
  <si>
    <t>3.3.</t>
  </si>
  <si>
    <t>3.4.</t>
  </si>
  <si>
    <t>3.5.</t>
  </si>
  <si>
    <t>3.6.</t>
  </si>
  <si>
    <t>3.7.</t>
  </si>
  <si>
    <t>3.8.</t>
  </si>
  <si>
    <t>Ввод в эксплуатацию объекта</t>
  </si>
  <si>
    <t>ПИР</t>
  </si>
  <si>
    <t>Выполнение проектных работ</t>
  </si>
  <si>
    <t>Ввод в эксплуатацию 480 м</t>
  </si>
  <si>
    <t>Ввод в эксплуатацию 1766 м</t>
  </si>
  <si>
    <t>Выполнение ремонтных работ на участке  1100 м</t>
  </si>
  <si>
    <t>в т.ч. Бюджет АО</t>
  </si>
  <si>
    <t>Бюджет МО</t>
  </si>
  <si>
    <t>Капитальный ремонт автомобильной дороги по ул. Южная (участок от ул. Декабристов до ул. Арантурской)</t>
  </si>
  <si>
    <t>Приложение 2</t>
  </si>
  <si>
    <t>Капитальный ремонт автомобильной дороги по ул. Студенческая (от кольца до ул. Садовая) в . Югорске.</t>
  </si>
  <si>
    <t>Мероприятия программы «Совершенствование и развитие сети автомобильных дорог города Югорска 
на 2012 - 2020 годы»</t>
  </si>
  <si>
    <t>2018-2020</t>
  </si>
  <si>
    <t>2017-2018</t>
  </si>
  <si>
    <t>2016-2017</t>
  </si>
  <si>
    <t>2019-2020</t>
  </si>
  <si>
    <t>2018-2019</t>
  </si>
  <si>
    <t>участок от ул. Механизаторов до ул. Клары Цеткин</t>
  </si>
  <si>
    <t>Реконструкция ул. Магистральная в г. Югорске</t>
  </si>
  <si>
    <t>ООО "Газпром трансгаз Югорск"</t>
  </si>
  <si>
    <t>2.18.</t>
  </si>
  <si>
    <t>Реконструкция ул. Кутузова в г. Югорске</t>
  </si>
  <si>
    <t>2.19.</t>
  </si>
  <si>
    <t>2014-2015</t>
  </si>
  <si>
    <t>2012-2013</t>
  </si>
  <si>
    <t>ООО "ГТЮ"</t>
  </si>
  <si>
    <t>Ввод в эксплуатацию 890 м ( в т.ч. тротуар 890 м)</t>
  </si>
  <si>
    <t>Ввод в эксплуатацию 336 м ( в т.ч. тротуар 336 м)</t>
  </si>
  <si>
    <t>Ввод в эксплуатацию 330 м ( в т.ч. тротуар 330 м)</t>
  </si>
  <si>
    <t>Ввод в эксплуатацию 707 м ( в т.ч. тротуар 707 м)</t>
  </si>
  <si>
    <t>Ввод в эксплуатацию 400 м ( в т.ч. тротуар 400 м)</t>
  </si>
  <si>
    <t>Ввод в эксплуатацию 570 м ( в т.ч. тротуар 570 м)</t>
  </si>
  <si>
    <t>Ввод в эксплуатацию 779 м ( в т.ч. тротуар 779 м)</t>
  </si>
  <si>
    <t>Ввод в эксплуатацию 855 м ( в т.ч. тротуар 855 м)</t>
  </si>
  <si>
    <t>Ввод в эксплуатацию 2080 м ( в т.ч. тротуар 2080 м)</t>
  </si>
  <si>
    <t>Ввод в эксплуатацию 1623 м ( в т.ч. тротуар 1623 м)</t>
  </si>
  <si>
    <t>Ввод в эксплуатацию 409 м ( в т.ч. тротуар 409 м)</t>
  </si>
  <si>
    <t>Ввод в эксплуатацию 480 м ( в т.ч. тротуар 480 м)</t>
  </si>
  <si>
    <t>ввод в эксплуатацию  тротуара 1544 м</t>
  </si>
  <si>
    <t>ввод в эксплуатацию  640 м ( в т.ч. тротуар 640 м)</t>
  </si>
  <si>
    <t>Выполнение ремонтных работ на участке 1119 м ( в т.ч. тротуар 1119 м)</t>
  </si>
  <si>
    <t>Выполнение ремонтных работ на участке  570 м ( в т.ч. тротуар 570 м)</t>
  </si>
  <si>
    <t>Выполнение ремонтных работ на участке  180 м ( в т.ч. тротуар 180 м)</t>
  </si>
  <si>
    <t>Выполнение ремонтных работ на участке  500 м (тротуар)</t>
  </si>
  <si>
    <t>Выполнение ремонтных работ на участке  280 м ( в т.ч. тротуар 280 м)</t>
  </si>
  <si>
    <t>в том числе утверждено в бюджете города Югорска</t>
  </si>
  <si>
    <t>потребность в финансировании</t>
  </si>
  <si>
    <t>Всего, с учетом потребности</t>
  </si>
  <si>
    <t>Капитальный ремонт ул. Толстого (от ГИБДД до светофора)</t>
  </si>
  <si>
    <t>Капитальный ремонт ул. Мира (от ул. Таежная до ул. Калинина)</t>
  </si>
  <si>
    <t>Реконструкция  автомобильной дороги по ул. Шаумяна в г. Югорске</t>
  </si>
  <si>
    <t>Реконструкция  автомобильной дороги по ул. Гоголя в г. Югорске</t>
  </si>
  <si>
    <t>2.20.</t>
  </si>
  <si>
    <t>2.21.</t>
  </si>
  <si>
    <t>2.22.</t>
  </si>
  <si>
    <t xml:space="preserve">Выполнение ремонтных работ на участке 100 м </t>
  </si>
  <si>
    <t>2.23.</t>
  </si>
  <si>
    <t>Реконструкция  автомобильной дороги по ул. Пихтовая в г. Югорске</t>
  </si>
  <si>
    <t>Ввод в эксплуатацию 1373 м</t>
  </si>
  <si>
    <t>2012-2017</t>
  </si>
  <si>
    <t>увеличение с твердым покрытием</t>
  </si>
  <si>
    <t>улучшение твердого покрытия</t>
  </si>
  <si>
    <t>тротуары</t>
  </si>
  <si>
    <t xml:space="preserve">к постановлению </t>
  </si>
  <si>
    <t>администрации города Югорска</t>
  </si>
  <si>
    <t>2016-2018</t>
  </si>
  <si>
    <t>2013-2014</t>
  </si>
  <si>
    <t>2013-2017</t>
  </si>
  <si>
    <t>2019-2018</t>
  </si>
  <si>
    <t>3.9.</t>
  </si>
  <si>
    <t>Капитальный ремонт автомобильной дороги по ул. Калинина от ул. Октябрьской до ул. Есенина  в г. Югорске</t>
  </si>
  <si>
    <t>Мунипальный заказчик</t>
  </si>
  <si>
    <t>Ожидаемые результаты</t>
  </si>
  <si>
    <t>ДЖКиСК</t>
  </si>
  <si>
    <t>ДМСиГ</t>
  </si>
  <si>
    <t xml:space="preserve">бюджет МО </t>
  </si>
  <si>
    <t xml:space="preserve">Цель: Создание условий для устойчивого развития города Югорска за счет развития и совершенствования сети автомобильных дорог местного значения </t>
  </si>
  <si>
    <t>Автомобильная дорога по ул. Южная-Вавилова в г. Югорске (от ул. Покровская до ул. Ермака) (реконструкция)</t>
  </si>
  <si>
    <t>Автомобильная дорога по ул. Арантурская (от ул. Свердлова до ул. Южная) в г. Югорске (реконструкция)</t>
  </si>
  <si>
    <r>
      <t xml:space="preserve">от </t>
    </r>
    <r>
      <rPr>
        <u val="single"/>
        <sz val="12"/>
        <color indexed="8"/>
        <rFont val="Times New Roman"/>
        <family val="1"/>
      </rPr>
      <t>16 апреля 2013</t>
    </r>
    <r>
      <rPr>
        <b/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939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</si>
</sst>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\.00\.00"/>
    <numFmt numFmtId="170" formatCode="_-* #,##0.000_р_._-;\-* #,##0.000_р_._-;_-* &quot;-&quot;??_р_._-;_-@_-"/>
    <numFmt numFmtId="171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>
        <color indexed="63"/>
      </left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 style="thin"/>
    </border>
    <border>
      <left/>
      <right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3" fontId="3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righ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/>
    </xf>
    <xf numFmtId="0" fontId="9" fillId="0" borderId="44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1" fontId="7" fillId="0" borderId="27" xfId="60" applyNumberFormat="1" applyFont="1" applyFill="1" applyBorder="1" applyAlignment="1">
      <alignment horizontal="center" vertical="center" wrapText="1"/>
    </xf>
    <xf numFmtId="171" fontId="7" fillId="0" borderId="38" xfId="60" applyNumberFormat="1" applyFont="1" applyFill="1" applyBorder="1" applyAlignment="1">
      <alignment horizontal="center" vertical="center" wrapText="1"/>
    </xf>
    <xf numFmtId="171" fontId="7" fillId="0" borderId="46" xfId="60" applyNumberFormat="1" applyFont="1" applyFill="1" applyBorder="1" applyAlignment="1">
      <alignment horizontal="center" vertical="center" wrapText="1"/>
    </xf>
    <xf numFmtId="171" fontId="7" fillId="0" borderId="21" xfId="60" applyNumberFormat="1" applyFont="1" applyFill="1" applyBorder="1" applyAlignment="1">
      <alignment horizontal="center" vertical="center" wrapText="1"/>
    </xf>
    <xf numFmtId="171" fontId="6" fillId="0" borderId="38" xfId="60" applyNumberFormat="1" applyFont="1" applyFill="1" applyBorder="1" applyAlignment="1">
      <alignment horizontal="center" vertical="center" wrapText="1"/>
    </xf>
    <xf numFmtId="171" fontId="7" fillId="0" borderId="40" xfId="60" applyNumberFormat="1" applyFont="1" applyFill="1" applyBorder="1" applyAlignment="1">
      <alignment horizontal="center" vertical="center" wrapText="1"/>
    </xf>
    <xf numFmtId="171" fontId="7" fillId="0" borderId="44" xfId="60" applyNumberFormat="1" applyFont="1" applyFill="1" applyBorder="1" applyAlignment="1">
      <alignment horizontal="center" vertical="center" wrapText="1"/>
    </xf>
    <xf numFmtId="171" fontId="7" fillId="0" borderId="43" xfId="60" applyNumberFormat="1" applyFont="1" applyFill="1" applyBorder="1" applyAlignment="1">
      <alignment horizontal="center" vertical="center" wrapText="1"/>
    </xf>
    <xf numFmtId="171" fontId="7" fillId="0" borderId="25" xfId="60" applyNumberFormat="1" applyFont="1" applyFill="1" applyBorder="1" applyAlignment="1">
      <alignment horizontal="center" vertical="center" wrapText="1"/>
    </xf>
    <xf numFmtId="171" fontId="7" fillId="0" borderId="24" xfId="60" applyNumberFormat="1" applyFont="1" applyFill="1" applyBorder="1" applyAlignment="1">
      <alignment horizontal="center" vertical="center" wrapText="1"/>
    </xf>
    <xf numFmtId="171" fontId="7" fillId="0" borderId="41" xfId="60" applyNumberFormat="1" applyFont="1" applyFill="1" applyBorder="1" applyAlignment="1">
      <alignment horizontal="center" vertical="center" wrapText="1"/>
    </xf>
    <xf numFmtId="171" fontId="7" fillId="0" borderId="18" xfId="60" applyNumberFormat="1" applyFont="1" applyFill="1" applyBorder="1" applyAlignment="1">
      <alignment horizontal="center" vertical="center" wrapText="1"/>
    </xf>
    <xf numFmtId="171" fontId="7" fillId="0" borderId="26" xfId="60" applyNumberFormat="1" applyFont="1" applyFill="1" applyBorder="1" applyAlignment="1">
      <alignment horizontal="center" vertical="center" wrapText="1"/>
    </xf>
    <xf numFmtId="171" fontId="7" fillId="0" borderId="13" xfId="60" applyNumberFormat="1" applyFont="1" applyFill="1" applyBorder="1" applyAlignment="1">
      <alignment horizontal="center" vertical="center" wrapText="1"/>
    </xf>
    <xf numFmtId="171" fontId="7" fillId="0" borderId="15" xfId="60" applyNumberFormat="1" applyFont="1" applyFill="1" applyBorder="1" applyAlignment="1">
      <alignment horizontal="center" vertical="center" wrapText="1"/>
    </xf>
    <xf numFmtId="171" fontId="7" fillId="0" borderId="12" xfId="60" applyNumberFormat="1" applyFont="1" applyFill="1" applyBorder="1" applyAlignment="1">
      <alignment horizontal="center" vertical="center" wrapText="1"/>
    </xf>
    <xf numFmtId="171" fontId="7" fillId="0" borderId="42" xfId="60" applyNumberFormat="1" applyFont="1" applyFill="1" applyBorder="1" applyAlignment="1">
      <alignment horizontal="center" vertical="center" wrapText="1"/>
    </xf>
    <xf numFmtId="171" fontId="7" fillId="0" borderId="14" xfId="60" applyNumberFormat="1" applyFont="1" applyFill="1" applyBorder="1" applyAlignment="1">
      <alignment horizontal="center" vertical="center" wrapText="1"/>
    </xf>
    <xf numFmtId="171" fontId="7" fillId="0" borderId="16" xfId="60" applyNumberFormat="1" applyFont="1" applyFill="1" applyBorder="1" applyAlignment="1">
      <alignment horizontal="center" vertical="center" wrapText="1"/>
    </xf>
    <xf numFmtId="171" fontId="7" fillId="0" borderId="47" xfId="60" applyNumberFormat="1" applyFont="1" applyBorder="1" applyAlignment="1">
      <alignment horizontal="center" vertical="center" wrapText="1"/>
    </xf>
    <xf numFmtId="171" fontId="7" fillId="0" borderId="48" xfId="60" applyNumberFormat="1" applyFont="1" applyFill="1" applyBorder="1" applyAlignment="1">
      <alignment horizontal="center" vertical="center" wrapText="1"/>
    </xf>
    <xf numFmtId="171" fontId="7" fillId="0" borderId="23" xfId="60" applyNumberFormat="1" applyFont="1" applyFill="1" applyBorder="1" applyAlignment="1">
      <alignment horizontal="center" vertical="center" wrapText="1"/>
    </xf>
    <xf numFmtId="171" fontId="7" fillId="0" borderId="45" xfId="60" applyNumberFormat="1" applyFont="1" applyFill="1" applyBorder="1" applyAlignment="1">
      <alignment horizontal="center" vertical="center" wrapText="1"/>
    </xf>
    <xf numFmtId="171" fontId="7" fillId="0" borderId="49" xfId="60" applyNumberFormat="1" applyFont="1" applyBorder="1" applyAlignment="1">
      <alignment horizontal="center" vertical="center" wrapText="1"/>
    </xf>
    <xf numFmtId="171" fontId="7" fillId="0" borderId="11" xfId="60" applyNumberFormat="1" applyFont="1" applyBorder="1" applyAlignment="1">
      <alignment horizontal="center" vertical="center" wrapText="1"/>
    </xf>
    <xf numFmtId="171" fontId="7" fillId="0" borderId="50" xfId="60" applyNumberFormat="1" applyFont="1" applyFill="1" applyBorder="1" applyAlignment="1">
      <alignment horizontal="center" vertical="center" wrapText="1"/>
    </xf>
    <xf numFmtId="171" fontId="7" fillId="0" borderId="51" xfId="60" applyNumberFormat="1" applyFont="1" applyFill="1" applyBorder="1" applyAlignment="1">
      <alignment horizontal="center" vertical="center" wrapText="1"/>
    </xf>
    <xf numFmtId="171" fontId="6" fillId="0" borderId="13" xfId="60" applyNumberFormat="1" applyFont="1" applyFill="1" applyBorder="1" applyAlignment="1">
      <alignment horizontal="center" vertical="center" wrapText="1"/>
    </xf>
    <xf numFmtId="171" fontId="6" fillId="0" borderId="15" xfId="60" applyNumberFormat="1" applyFont="1" applyFill="1" applyBorder="1" applyAlignment="1">
      <alignment horizontal="center" vertical="center" wrapText="1"/>
    </xf>
    <xf numFmtId="171" fontId="6" fillId="0" borderId="12" xfId="60" applyNumberFormat="1" applyFont="1" applyFill="1" applyBorder="1" applyAlignment="1">
      <alignment horizontal="center" vertical="center" wrapText="1"/>
    </xf>
    <xf numFmtId="171" fontId="6" fillId="0" borderId="42" xfId="60" applyNumberFormat="1" applyFont="1" applyFill="1" applyBorder="1" applyAlignment="1">
      <alignment horizontal="center" vertical="center" wrapText="1"/>
    </xf>
    <xf numFmtId="171" fontId="6" fillId="0" borderId="52" xfId="60" applyNumberFormat="1" applyFont="1" applyFill="1" applyBorder="1" applyAlignment="1">
      <alignment horizontal="center" vertical="center" wrapText="1"/>
    </xf>
    <xf numFmtId="171" fontId="6" fillId="0" borderId="28" xfId="60" applyNumberFormat="1" applyFont="1" applyFill="1" applyBorder="1" applyAlignment="1">
      <alignment horizontal="center" vertical="center" wrapText="1"/>
    </xf>
    <xf numFmtId="171" fontId="6" fillId="0" borderId="53" xfId="60" applyNumberFormat="1" applyFont="1" applyFill="1" applyBorder="1" applyAlignment="1">
      <alignment horizontal="center" vertical="center" wrapText="1"/>
    </xf>
    <xf numFmtId="171" fontId="6" fillId="0" borderId="54" xfId="60" applyNumberFormat="1" applyFont="1" applyFill="1" applyBorder="1" applyAlignment="1">
      <alignment horizontal="center" vertical="center" wrapText="1"/>
    </xf>
    <xf numFmtId="171" fontId="6" fillId="0" borderId="19" xfId="60" applyNumberFormat="1" applyFont="1" applyFill="1" applyBorder="1" applyAlignment="1">
      <alignment horizontal="center" vertical="center" wrapText="1"/>
    </xf>
    <xf numFmtId="171" fontId="7" fillId="0" borderId="53" xfId="60" applyNumberFormat="1" applyFont="1" applyFill="1" applyBorder="1" applyAlignment="1">
      <alignment horizontal="center" vertical="center" wrapText="1"/>
    </xf>
    <xf numFmtId="171" fontId="7" fillId="0" borderId="55" xfId="60" applyNumberFormat="1" applyFont="1" applyFill="1" applyBorder="1" applyAlignment="1">
      <alignment horizontal="center" vertical="center" wrapText="1"/>
    </xf>
    <xf numFmtId="171" fontId="5" fillId="0" borderId="33" xfId="60" applyNumberFormat="1" applyFont="1" applyFill="1" applyBorder="1" applyAlignment="1">
      <alignment horizontal="center" vertical="center" wrapText="1"/>
    </xf>
    <xf numFmtId="171" fontId="5" fillId="0" borderId="31" xfId="60" applyNumberFormat="1" applyFont="1" applyFill="1" applyBorder="1" applyAlignment="1">
      <alignment horizontal="center" vertical="center" wrapText="1"/>
    </xf>
    <xf numFmtId="171" fontId="5" fillId="0" borderId="32" xfId="60" applyNumberFormat="1" applyFont="1" applyFill="1" applyBorder="1" applyAlignment="1">
      <alignment horizontal="center" vertical="center" wrapText="1"/>
    </xf>
    <xf numFmtId="171" fontId="5" fillId="0" borderId="56" xfId="60" applyNumberFormat="1" applyFont="1" applyFill="1" applyBorder="1" applyAlignment="1">
      <alignment horizontal="center" vertical="center" wrapText="1"/>
    </xf>
    <xf numFmtId="171" fontId="5" fillId="0" borderId="57" xfId="60" applyNumberFormat="1" applyFont="1" applyFill="1" applyBorder="1" applyAlignment="1">
      <alignment horizontal="center" vertical="center" wrapText="1"/>
    </xf>
    <xf numFmtId="171" fontId="5" fillId="0" borderId="30" xfId="60" applyNumberFormat="1" applyFont="1" applyFill="1" applyBorder="1" applyAlignment="1">
      <alignment horizontal="center" vertical="center" wrapText="1"/>
    </xf>
    <xf numFmtId="171" fontId="7" fillId="0" borderId="13" xfId="60" applyNumberFormat="1" applyFont="1" applyFill="1" applyBorder="1" applyAlignment="1">
      <alignment horizontal="right" vertical="center" wrapText="1"/>
    </xf>
    <xf numFmtId="171" fontId="7" fillId="0" borderId="15" xfId="60" applyNumberFormat="1" applyFont="1" applyFill="1" applyBorder="1" applyAlignment="1">
      <alignment horizontal="right" vertical="center" wrapText="1"/>
    </xf>
    <xf numFmtId="171" fontId="7" fillId="0" borderId="12" xfId="60" applyNumberFormat="1" applyFont="1" applyFill="1" applyBorder="1" applyAlignment="1">
      <alignment horizontal="right" vertical="center" wrapText="1"/>
    </xf>
    <xf numFmtId="171" fontId="7" fillId="0" borderId="42" xfId="60" applyNumberFormat="1" applyFont="1" applyFill="1" applyBorder="1" applyAlignment="1">
      <alignment horizontal="right" vertical="center" wrapText="1"/>
    </xf>
    <xf numFmtId="171" fontId="7" fillId="0" borderId="14" xfId="60" applyNumberFormat="1" applyFont="1" applyFill="1" applyBorder="1" applyAlignment="1">
      <alignment horizontal="right" vertical="center" wrapText="1"/>
    </xf>
    <xf numFmtId="171" fontId="7" fillId="0" borderId="16" xfId="60" applyNumberFormat="1" applyFont="1" applyFill="1" applyBorder="1" applyAlignment="1">
      <alignment horizontal="right" vertical="center" wrapText="1"/>
    </xf>
    <xf numFmtId="171" fontId="6" fillId="0" borderId="13" xfId="60" applyNumberFormat="1" applyFont="1" applyFill="1" applyBorder="1" applyAlignment="1">
      <alignment horizontal="right" vertical="center" wrapText="1"/>
    </xf>
    <xf numFmtId="171" fontId="6" fillId="0" borderId="15" xfId="60" applyNumberFormat="1" applyFont="1" applyFill="1" applyBorder="1" applyAlignment="1">
      <alignment horizontal="right" vertical="center" wrapText="1"/>
    </xf>
    <xf numFmtId="171" fontId="6" fillId="0" borderId="12" xfId="60" applyNumberFormat="1" applyFont="1" applyFill="1" applyBorder="1" applyAlignment="1">
      <alignment horizontal="right" vertical="center" wrapText="1"/>
    </xf>
    <xf numFmtId="171" fontId="6" fillId="0" borderId="42" xfId="60" applyNumberFormat="1" applyFont="1" applyFill="1" applyBorder="1" applyAlignment="1">
      <alignment horizontal="right" vertical="center" wrapText="1"/>
    </xf>
    <xf numFmtId="171" fontId="6" fillId="0" borderId="14" xfId="60" applyNumberFormat="1" applyFont="1" applyFill="1" applyBorder="1" applyAlignment="1">
      <alignment horizontal="right" vertical="center" wrapText="1"/>
    </xf>
    <xf numFmtId="171" fontId="6" fillId="0" borderId="16" xfId="60" applyNumberFormat="1" applyFont="1" applyFill="1" applyBorder="1" applyAlignment="1">
      <alignment horizontal="right" vertical="center" wrapText="1"/>
    </xf>
    <xf numFmtId="171" fontId="6" fillId="0" borderId="52" xfId="60" applyNumberFormat="1" applyFont="1" applyFill="1" applyBorder="1" applyAlignment="1">
      <alignment horizontal="right" vertical="center" wrapText="1"/>
    </xf>
    <xf numFmtId="171" fontId="7" fillId="0" borderId="27" xfId="60" applyNumberFormat="1" applyFont="1" applyFill="1" applyBorder="1" applyAlignment="1">
      <alignment horizontal="right" vertical="center" wrapText="1"/>
    </xf>
    <xf numFmtId="171" fontId="7" fillId="0" borderId="38" xfId="60" applyNumberFormat="1" applyFont="1" applyFill="1" applyBorder="1" applyAlignment="1">
      <alignment horizontal="right" vertical="center" wrapText="1"/>
    </xf>
    <xf numFmtId="171" fontId="7" fillId="0" borderId="54" xfId="60" applyNumberFormat="1" applyFont="1" applyFill="1" applyBorder="1" applyAlignment="1">
      <alignment horizontal="right" vertical="center" wrapText="1"/>
    </xf>
    <xf numFmtId="171" fontId="6" fillId="0" borderId="19" xfId="60" applyNumberFormat="1" applyFont="1" applyFill="1" applyBorder="1" applyAlignment="1">
      <alignment horizontal="right" vertical="center" wrapText="1"/>
    </xf>
    <xf numFmtId="171" fontId="7" fillId="0" borderId="53" xfId="60" applyNumberFormat="1" applyFont="1" applyFill="1" applyBorder="1" applyAlignment="1">
      <alignment horizontal="right" vertical="center" wrapText="1"/>
    </xf>
    <xf numFmtId="171" fontId="7" fillId="0" borderId="55" xfId="60" applyNumberFormat="1" applyFont="1" applyFill="1" applyBorder="1" applyAlignment="1">
      <alignment horizontal="right" vertical="center" wrapText="1"/>
    </xf>
    <xf numFmtId="171" fontId="6" fillId="0" borderId="16" xfId="60" applyNumberFormat="1" applyFont="1" applyFill="1" applyBorder="1" applyAlignment="1">
      <alignment horizontal="center" vertical="center" wrapText="1"/>
    </xf>
    <xf numFmtId="171" fontId="6" fillId="0" borderId="40" xfId="60" applyNumberFormat="1" applyFont="1" applyFill="1" applyBorder="1" applyAlignment="1">
      <alignment horizontal="center" vertical="center" wrapText="1"/>
    </xf>
    <xf numFmtId="171" fontId="6" fillId="0" borderId="14" xfId="60" applyNumberFormat="1" applyFont="1" applyFill="1" applyBorder="1" applyAlignment="1">
      <alignment horizontal="center" vertical="center" wrapText="1"/>
    </xf>
    <xf numFmtId="171" fontId="6" fillId="0" borderId="44" xfId="60" applyNumberFormat="1" applyFont="1" applyFill="1" applyBorder="1" applyAlignment="1">
      <alignment horizontal="center" vertical="center" wrapText="1"/>
    </xf>
    <xf numFmtId="171" fontId="6" fillId="0" borderId="27" xfId="60" applyNumberFormat="1" applyFont="1" applyFill="1" applyBorder="1" applyAlignment="1">
      <alignment horizontal="center" vertical="center" wrapText="1"/>
    </xf>
    <xf numFmtId="171" fontId="6" fillId="0" borderId="46" xfId="60" applyNumberFormat="1" applyFont="1" applyFill="1" applyBorder="1" applyAlignment="1">
      <alignment horizontal="center" vertical="center" wrapText="1"/>
    </xf>
    <xf numFmtId="171" fontId="6" fillId="0" borderId="21" xfId="60" applyNumberFormat="1" applyFont="1" applyFill="1" applyBorder="1" applyAlignment="1">
      <alignment horizontal="center" vertical="center" wrapText="1"/>
    </xf>
    <xf numFmtId="171" fontId="6" fillId="0" borderId="55" xfId="60" applyNumberFormat="1" applyFont="1" applyFill="1" applyBorder="1" applyAlignment="1">
      <alignment horizontal="center" vertical="center" wrapText="1"/>
    </xf>
    <xf numFmtId="171" fontId="7" fillId="0" borderId="58" xfId="60" applyNumberFormat="1" applyFont="1" applyFill="1" applyBorder="1" applyAlignment="1">
      <alignment horizontal="center" vertical="center" wrapText="1"/>
    </xf>
    <xf numFmtId="171" fontId="0" fillId="0" borderId="16" xfId="60" applyNumberFormat="1" applyFont="1" applyFill="1" applyBorder="1" applyAlignment="1">
      <alignment horizontal="center"/>
    </xf>
    <xf numFmtId="171" fontId="7" fillId="0" borderId="19" xfId="60" applyNumberFormat="1" applyFont="1" applyFill="1" applyBorder="1" applyAlignment="1">
      <alignment horizontal="center" vertical="center" wrapText="1"/>
    </xf>
    <xf numFmtId="171" fontId="0" fillId="0" borderId="55" xfId="60" applyNumberFormat="1" applyFont="1" applyFill="1" applyBorder="1" applyAlignment="1">
      <alignment horizontal="center"/>
    </xf>
    <xf numFmtId="171" fontId="0" fillId="0" borderId="15" xfId="60" applyNumberFormat="1" applyFont="1" applyFill="1" applyBorder="1" applyAlignment="1">
      <alignment horizontal="center"/>
    </xf>
    <xf numFmtId="171" fontId="0" fillId="0" borderId="12" xfId="60" applyNumberFormat="1" applyFont="1" applyFill="1" applyBorder="1" applyAlignment="1">
      <alignment horizontal="center"/>
    </xf>
    <xf numFmtId="171" fontId="0" fillId="0" borderId="42" xfId="60" applyNumberFormat="1" applyFont="1" applyFill="1" applyBorder="1" applyAlignment="1">
      <alignment horizontal="center"/>
    </xf>
    <xf numFmtId="171" fontId="0" fillId="0" borderId="14" xfId="60" applyNumberFormat="1" applyFont="1" applyFill="1" applyBorder="1" applyAlignment="1">
      <alignment horizontal="center"/>
    </xf>
    <xf numFmtId="171" fontId="0" fillId="0" borderId="28" xfId="60" applyNumberFormat="1" applyFont="1" applyFill="1" applyBorder="1" applyAlignment="1">
      <alignment horizontal="center"/>
    </xf>
    <xf numFmtId="171" fontId="0" fillId="0" borderId="53" xfId="60" applyNumberFormat="1" applyFont="1" applyFill="1" applyBorder="1" applyAlignment="1">
      <alignment horizontal="center"/>
    </xf>
    <xf numFmtId="171" fontId="0" fillId="0" borderId="54" xfId="60" applyNumberFormat="1" applyFont="1" applyFill="1" applyBorder="1" applyAlignment="1">
      <alignment horizontal="center"/>
    </xf>
    <xf numFmtId="171" fontId="0" fillId="0" borderId="19" xfId="60" applyNumberFormat="1" applyFont="1" applyFill="1" applyBorder="1" applyAlignment="1">
      <alignment horizontal="center"/>
    </xf>
    <xf numFmtId="171" fontId="0" fillId="0" borderId="12" xfId="60" applyNumberFormat="1" applyFont="1" applyBorder="1" applyAlignment="1">
      <alignment horizontal="center"/>
    </xf>
    <xf numFmtId="171" fontId="0" fillId="0" borderId="14" xfId="60" applyNumberFormat="1" applyFont="1" applyBorder="1" applyAlignment="1">
      <alignment horizontal="center"/>
    </xf>
    <xf numFmtId="171" fontId="0" fillId="0" borderId="16" xfId="60" applyNumberFormat="1" applyFont="1" applyBorder="1" applyAlignment="1">
      <alignment horizontal="center"/>
    </xf>
    <xf numFmtId="171" fontId="0" fillId="0" borderId="27" xfId="60" applyNumberFormat="1" applyFont="1" applyFill="1" applyBorder="1" applyAlignment="1">
      <alignment horizontal="center"/>
    </xf>
    <xf numFmtId="171" fontId="0" fillId="0" borderId="38" xfId="60" applyNumberFormat="1" applyFont="1" applyBorder="1" applyAlignment="1">
      <alignment horizontal="center"/>
    </xf>
    <xf numFmtId="171" fontId="0" fillId="0" borderId="38" xfId="60" applyNumberFormat="1" applyFont="1" applyFill="1" applyBorder="1" applyAlignment="1">
      <alignment horizontal="center"/>
    </xf>
    <xf numFmtId="171" fontId="0" fillId="0" borderId="46" xfId="60" applyNumberFormat="1" applyFont="1" applyFill="1" applyBorder="1" applyAlignment="1">
      <alignment horizontal="center"/>
    </xf>
    <xf numFmtId="171" fontId="0" fillId="0" borderId="21" xfId="60" applyNumberFormat="1" applyFont="1" applyBorder="1" applyAlignment="1">
      <alignment horizontal="center"/>
    </xf>
    <xf numFmtId="171" fontId="0" fillId="0" borderId="40" xfId="60" applyNumberFormat="1" applyFont="1" applyBorder="1" applyAlignment="1">
      <alignment horizontal="center"/>
    </xf>
    <xf numFmtId="171" fontId="5" fillId="0" borderId="34" xfId="60" applyNumberFormat="1" applyFont="1" applyFill="1" applyBorder="1" applyAlignment="1">
      <alignment horizontal="center" vertical="center" wrapText="1"/>
    </xf>
    <xf numFmtId="171" fontId="5" fillId="0" borderId="59" xfId="60" applyNumberFormat="1" applyFont="1" applyFill="1" applyBorder="1" applyAlignment="1">
      <alignment horizontal="center" vertical="center" wrapText="1"/>
    </xf>
    <xf numFmtId="171" fontId="0" fillId="0" borderId="15" xfId="60" applyNumberFormat="1" applyFont="1" applyBorder="1" applyAlignment="1">
      <alignment horizontal="center"/>
    </xf>
    <xf numFmtId="171" fontId="7" fillId="0" borderId="60" xfId="60" applyNumberFormat="1" applyFont="1" applyFill="1" applyBorder="1" applyAlignment="1">
      <alignment horizontal="center" vertical="center" wrapText="1"/>
    </xf>
    <xf numFmtId="171" fontId="7" fillId="0" borderId="61" xfId="60" applyNumberFormat="1" applyFont="1" applyFill="1" applyBorder="1" applyAlignment="1">
      <alignment horizontal="center" vertical="center" wrapText="1"/>
    </xf>
    <xf numFmtId="171" fontId="0" fillId="0" borderId="19" xfId="60" applyNumberFormat="1" applyFont="1" applyBorder="1" applyAlignment="1">
      <alignment horizontal="center"/>
    </xf>
    <xf numFmtId="171" fontId="0" fillId="0" borderId="53" xfId="60" applyNumberFormat="1" applyFont="1" applyBorder="1" applyAlignment="1">
      <alignment horizontal="center"/>
    </xf>
    <xf numFmtId="171" fontId="0" fillId="0" borderId="55" xfId="60" applyNumberFormat="1" applyFont="1" applyBorder="1" applyAlignment="1">
      <alignment horizontal="center"/>
    </xf>
    <xf numFmtId="171" fontId="7" fillId="0" borderId="54" xfId="60" applyNumberFormat="1" applyFont="1" applyFill="1" applyBorder="1" applyAlignment="1">
      <alignment horizontal="center" vertical="center" wrapText="1"/>
    </xf>
    <xf numFmtId="171" fontId="7" fillId="0" borderId="28" xfId="60" applyNumberFormat="1" applyFont="1" applyFill="1" applyBorder="1" applyAlignment="1">
      <alignment horizontal="center" vertical="center" wrapText="1"/>
    </xf>
    <xf numFmtId="171" fontId="7" fillId="0" borderId="62" xfId="60" applyNumberFormat="1" applyFont="1" applyFill="1" applyBorder="1" applyAlignment="1">
      <alignment horizontal="center" vertical="center" wrapText="1"/>
    </xf>
    <xf numFmtId="171" fontId="6" fillId="0" borderId="61" xfId="60" applyNumberFormat="1" applyFont="1" applyFill="1" applyBorder="1" applyAlignment="1">
      <alignment horizontal="center" vertical="center" wrapText="1"/>
    </xf>
    <xf numFmtId="171" fontId="6" fillId="0" borderId="63" xfId="60" applyNumberFormat="1" applyFont="1" applyFill="1" applyBorder="1" applyAlignment="1">
      <alignment horizontal="center" vertical="center" wrapText="1"/>
    </xf>
    <xf numFmtId="171" fontId="7" fillId="0" borderId="64" xfId="60" applyNumberFormat="1" applyFont="1" applyFill="1" applyBorder="1" applyAlignment="1">
      <alignment horizontal="center" vertical="center" wrapText="1"/>
    </xf>
    <xf numFmtId="171" fontId="7" fillId="0" borderId="29" xfId="60" applyNumberFormat="1" applyFont="1" applyFill="1" applyBorder="1" applyAlignment="1">
      <alignment horizontal="center" vertical="center" wrapText="1"/>
    </xf>
    <xf numFmtId="171" fontId="7" fillId="0" borderId="65" xfId="60" applyNumberFormat="1" applyFont="1" applyFill="1" applyBorder="1" applyAlignment="1">
      <alignment horizontal="center" vertical="center" wrapText="1"/>
    </xf>
    <xf numFmtId="171" fontId="7" fillId="0" borderId="66" xfId="60" applyNumberFormat="1" applyFont="1" applyFill="1" applyBorder="1" applyAlignment="1">
      <alignment horizontal="center" vertical="center" wrapText="1"/>
    </xf>
    <xf numFmtId="171" fontId="4" fillId="0" borderId="47" xfId="60" applyNumberFormat="1" applyFont="1" applyFill="1" applyBorder="1" applyAlignment="1">
      <alignment horizontal="center" vertical="center" wrapText="1"/>
    </xf>
    <xf numFmtId="171" fontId="4" fillId="0" borderId="48" xfId="60" applyNumberFormat="1" applyFont="1" applyFill="1" applyBorder="1" applyAlignment="1">
      <alignment horizontal="center" vertical="center" wrapText="1"/>
    </xf>
    <xf numFmtId="171" fontId="4" fillId="0" borderId="23" xfId="60" applyNumberFormat="1" applyFont="1" applyFill="1" applyBorder="1" applyAlignment="1">
      <alignment horizontal="center" vertical="center" wrapText="1"/>
    </xf>
    <xf numFmtId="171" fontId="4" fillId="0" borderId="45" xfId="60" applyNumberFormat="1" applyFont="1" applyFill="1" applyBorder="1" applyAlignment="1">
      <alignment horizontal="center" vertical="center" wrapText="1"/>
    </xf>
    <xf numFmtId="171" fontId="4" fillId="0" borderId="49" xfId="60" applyNumberFormat="1" applyFont="1" applyFill="1" applyBorder="1" applyAlignment="1">
      <alignment horizontal="center" vertical="center" wrapText="1"/>
    </xf>
    <xf numFmtId="171" fontId="6" fillId="0" borderId="15" xfId="60" applyNumberFormat="1" applyFont="1" applyFill="1" applyBorder="1" applyAlignment="1">
      <alignment vertical="center" wrapText="1"/>
    </xf>
    <xf numFmtId="171" fontId="6" fillId="0" borderId="27" xfId="60" applyNumberFormat="1" applyFont="1" applyFill="1" applyBorder="1" applyAlignment="1">
      <alignment vertical="center" wrapText="1"/>
    </xf>
    <xf numFmtId="171" fontId="6" fillId="0" borderId="38" xfId="60" applyNumberFormat="1" applyFont="1" applyFill="1" applyBorder="1" applyAlignment="1">
      <alignment horizontal="right" vertical="center" wrapText="1"/>
    </xf>
    <xf numFmtId="171" fontId="7" fillId="0" borderId="36" xfId="60" applyNumberFormat="1" applyFont="1" applyFill="1" applyBorder="1" applyAlignment="1">
      <alignment horizontal="center" vertical="center" wrapText="1"/>
    </xf>
    <xf numFmtId="171" fontId="6" fillId="0" borderId="67" xfId="60" applyNumberFormat="1" applyFont="1" applyBorder="1" applyAlignment="1">
      <alignment/>
    </xf>
    <xf numFmtId="171" fontId="6" fillId="0" borderId="10" xfId="60" applyNumberFormat="1" applyFont="1" applyFill="1" applyBorder="1" applyAlignment="1">
      <alignment/>
    </xf>
    <xf numFmtId="171" fontId="6" fillId="0" borderId="0" xfId="60" applyNumberFormat="1" applyFont="1" applyBorder="1" applyAlignment="1">
      <alignment/>
    </xf>
    <xf numFmtId="171" fontId="6" fillId="0" borderId="68" xfId="60" applyNumberFormat="1" applyFont="1" applyFill="1" applyBorder="1" applyAlignment="1">
      <alignment/>
    </xf>
    <xf numFmtId="171" fontId="6" fillId="0" borderId="17" xfId="60" applyNumberFormat="1" applyFont="1" applyFill="1" applyBorder="1" applyAlignment="1">
      <alignment/>
    </xf>
    <xf numFmtId="171" fontId="6" fillId="0" borderId="17" xfId="60" applyNumberFormat="1" applyFont="1" applyBorder="1" applyAlignment="1">
      <alignment/>
    </xf>
    <xf numFmtId="171" fontId="9" fillId="0" borderId="69" xfId="60" applyNumberFormat="1" applyFont="1" applyFill="1" applyBorder="1" applyAlignment="1">
      <alignment horizontal="center"/>
    </xf>
    <xf numFmtId="171" fontId="9" fillId="0" borderId="25" xfId="60" applyNumberFormat="1" applyFont="1" applyFill="1" applyBorder="1" applyAlignment="1">
      <alignment horizontal="center"/>
    </xf>
    <xf numFmtId="171" fontId="9" fillId="0" borderId="24" xfId="60" applyNumberFormat="1" applyFont="1" applyFill="1" applyBorder="1" applyAlignment="1">
      <alignment horizontal="center"/>
    </xf>
    <xf numFmtId="171" fontId="9" fillId="0" borderId="41" xfId="60" applyNumberFormat="1" applyFont="1" applyFill="1" applyBorder="1" applyAlignment="1">
      <alignment horizontal="center"/>
    </xf>
    <xf numFmtId="171" fontId="9" fillId="0" borderId="18" xfId="60" applyNumberFormat="1" applyFont="1" applyFill="1" applyBorder="1" applyAlignment="1">
      <alignment horizontal="center"/>
    </xf>
    <xf numFmtId="171" fontId="9" fillId="0" borderId="26" xfId="60" applyNumberFormat="1" applyFont="1" applyFill="1" applyBorder="1" applyAlignment="1">
      <alignment horizontal="center"/>
    </xf>
    <xf numFmtId="171" fontId="9" fillId="0" borderId="70" xfId="60" applyNumberFormat="1" applyFont="1" applyFill="1" applyBorder="1" applyAlignment="1">
      <alignment horizontal="right"/>
    </xf>
    <xf numFmtId="171" fontId="9" fillId="0" borderId="60" xfId="60" applyNumberFormat="1" applyFont="1" applyFill="1" applyBorder="1" applyAlignment="1">
      <alignment horizontal="right"/>
    </xf>
    <xf numFmtId="171" fontId="9" fillId="0" borderId="12" xfId="60" applyNumberFormat="1" applyFont="1" applyFill="1" applyBorder="1" applyAlignment="1">
      <alignment horizontal="right"/>
    </xf>
    <xf numFmtId="171" fontId="9" fillId="0" borderId="61" xfId="60" applyNumberFormat="1" applyFont="1" applyFill="1" applyBorder="1" applyAlignment="1">
      <alignment horizontal="right"/>
    </xf>
    <xf numFmtId="171" fontId="9" fillId="0" borderId="71" xfId="60" applyNumberFormat="1" applyFont="1" applyFill="1" applyBorder="1" applyAlignment="1">
      <alignment horizontal="right"/>
    </xf>
    <xf numFmtId="171" fontId="9" fillId="0" borderId="27" xfId="60" applyNumberFormat="1" applyFont="1" applyFill="1" applyBorder="1" applyAlignment="1">
      <alignment horizontal="right"/>
    </xf>
    <xf numFmtId="171" fontId="9" fillId="0" borderId="38" xfId="60" applyNumberFormat="1" applyFont="1" applyFill="1" applyBorder="1" applyAlignment="1">
      <alignment horizontal="right"/>
    </xf>
    <xf numFmtId="171" fontId="9" fillId="0" borderId="46" xfId="60" applyNumberFormat="1" applyFont="1" applyFill="1" applyBorder="1" applyAlignment="1">
      <alignment horizontal="right"/>
    </xf>
    <xf numFmtId="171" fontId="9" fillId="0" borderId="21" xfId="60" applyNumberFormat="1" applyFont="1" applyFill="1" applyBorder="1" applyAlignment="1">
      <alignment horizontal="right"/>
    </xf>
    <xf numFmtId="171" fontId="9" fillId="0" borderId="40" xfId="6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17" fontId="6" fillId="0" borderId="25" xfId="0" applyNumberFormat="1" applyFont="1" applyFill="1" applyBorder="1" applyAlignment="1">
      <alignment horizontal="center" vertical="center"/>
    </xf>
    <xf numFmtId="17" fontId="6" fillId="0" borderId="15" xfId="0" applyNumberFormat="1" applyFont="1" applyFill="1" applyBorder="1" applyAlignment="1">
      <alignment horizontal="center" vertical="center"/>
    </xf>
    <xf numFmtId="17" fontId="6" fillId="0" borderId="2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53" xfId="0" applyFont="1" applyFill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34" xfId="0" applyNumberFormat="1" applyFont="1" applyFill="1" applyBorder="1" applyAlignment="1" applyProtection="1">
      <alignment horizontal="center" vertical="center"/>
      <protection locked="0"/>
    </xf>
    <xf numFmtId="1" fontId="2" fillId="33" borderId="59" xfId="0" applyNumberFormat="1" applyFont="1" applyFill="1" applyBorder="1" applyAlignment="1" applyProtection="1">
      <alignment horizontal="center" vertical="center"/>
      <protection locked="0"/>
    </xf>
    <xf numFmtId="1" fontId="2" fillId="33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right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tabSelected="1" zoomScalePageLayoutView="0" workbookViewId="0" topLeftCell="A1">
      <pane xSplit="4" ySplit="10" topLeftCell="J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3" sqref="R13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5.140625" style="2" customWidth="1"/>
    <col min="4" max="4" width="12.28125" style="2" customWidth="1"/>
    <col min="5" max="5" width="14.140625" style="2" customWidth="1"/>
    <col min="6" max="6" width="14.28125" style="81" customWidth="1"/>
    <col min="7" max="7" width="13.421875" style="2" customWidth="1"/>
    <col min="8" max="8" width="14.00390625" style="81" customWidth="1"/>
    <col min="9" max="9" width="12.28125" style="81" customWidth="1"/>
    <col min="10" max="10" width="12.140625" style="2" customWidth="1"/>
    <col min="11" max="11" width="12.00390625" style="2" customWidth="1"/>
    <col min="12" max="12" width="12.8515625" style="2" customWidth="1"/>
    <col min="13" max="13" width="12.7109375" style="2" customWidth="1"/>
    <col min="14" max="14" width="12.140625" style="2" customWidth="1"/>
    <col min="15" max="15" width="15.8515625" style="2" customWidth="1"/>
    <col min="16" max="16" width="18.140625" style="2" customWidth="1"/>
    <col min="19" max="19" width="19.8515625" style="0" hidden="1" customWidth="1"/>
    <col min="20" max="20" width="20.57421875" style="0" hidden="1" customWidth="1"/>
    <col min="21" max="21" width="18.8515625" style="0" hidden="1" customWidth="1"/>
    <col min="22" max="22" width="19.57421875" style="0" hidden="1" customWidth="1"/>
    <col min="23" max="23" width="0" style="0" hidden="1" customWidth="1"/>
  </cols>
  <sheetData>
    <row r="1" ht="12.75" customHeight="1">
      <c r="P1" s="309" t="s">
        <v>85</v>
      </c>
    </row>
    <row r="2" ht="12.75" customHeight="1">
      <c r="P2" s="310" t="s">
        <v>139</v>
      </c>
    </row>
    <row r="3" ht="12.75" customHeight="1">
      <c r="P3" s="310" t="s">
        <v>140</v>
      </c>
    </row>
    <row r="4" ht="15" customHeight="1">
      <c r="P4" s="310" t="s">
        <v>155</v>
      </c>
    </row>
    <row r="5" ht="12.75" customHeight="1">
      <c r="P5" s="310" t="s">
        <v>85</v>
      </c>
    </row>
    <row r="6" spans="1:16" ht="23.25" customHeight="1">
      <c r="A6" s="268" t="s">
        <v>87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ht="5.25" customHeight="1" thickBot="1"/>
    <row r="8" spans="1:16" s="3" customFormat="1" ht="23.25" customHeight="1" thickBot="1">
      <c r="A8" s="281" t="s">
        <v>0</v>
      </c>
      <c r="B8" s="284" t="s">
        <v>32</v>
      </c>
      <c r="C8" s="284" t="s">
        <v>147</v>
      </c>
      <c r="D8" s="271" t="s">
        <v>31</v>
      </c>
      <c r="E8" s="269" t="s">
        <v>33</v>
      </c>
      <c r="F8" s="270"/>
      <c r="G8" s="270"/>
      <c r="H8" s="270"/>
      <c r="I8" s="270"/>
      <c r="J8" s="270"/>
      <c r="K8" s="270"/>
      <c r="L8" s="270"/>
      <c r="M8" s="270"/>
      <c r="N8" s="271"/>
      <c r="O8" s="292" t="s">
        <v>34</v>
      </c>
      <c r="P8" s="293" t="s">
        <v>148</v>
      </c>
    </row>
    <row r="9" spans="1:16" s="3" customFormat="1" ht="23.25" customHeight="1" thickBot="1">
      <c r="A9" s="282"/>
      <c r="B9" s="285"/>
      <c r="C9" s="285"/>
      <c r="D9" s="287"/>
      <c r="E9" s="272" t="s">
        <v>123</v>
      </c>
      <c r="F9" s="237" t="s">
        <v>121</v>
      </c>
      <c r="G9" s="238"/>
      <c r="H9" s="238"/>
      <c r="I9" s="239"/>
      <c r="J9" s="238" t="s">
        <v>122</v>
      </c>
      <c r="K9" s="238"/>
      <c r="L9" s="238"/>
      <c r="M9" s="238"/>
      <c r="N9" s="239"/>
      <c r="O9" s="287"/>
      <c r="P9" s="294"/>
    </row>
    <row r="10" spans="1:22" s="3" customFormat="1" ht="30" customHeight="1" thickBot="1">
      <c r="A10" s="283"/>
      <c r="B10" s="286"/>
      <c r="C10" s="286"/>
      <c r="D10" s="288"/>
      <c r="E10" s="273"/>
      <c r="F10" s="82">
        <v>2012</v>
      </c>
      <c r="G10" s="28">
        <v>2013</v>
      </c>
      <c r="H10" s="85">
        <v>2014</v>
      </c>
      <c r="I10" s="86">
        <v>2015</v>
      </c>
      <c r="J10" s="71">
        <v>2016</v>
      </c>
      <c r="K10" s="28">
        <v>2017</v>
      </c>
      <c r="L10" s="28">
        <v>2018</v>
      </c>
      <c r="M10" s="28">
        <v>2019</v>
      </c>
      <c r="N10" s="29">
        <v>2020</v>
      </c>
      <c r="O10" s="288"/>
      <c r="P10" s="295"/>
      <c r="S10" s="240" t="s">
        <v>35</v>
      </c>
      <c r="T10" s="65" t="s">
        <v>136</v>
      </c>
      <c r="U10" s="65" t="s">
        <v>137</v>
      </c>
      <c r="V10" s="240" t="s">
        <v>138</v>
      </c>
    </row>
    <row r="11" spans="1:22" s="3" customFormat="1" ht="15" customHeight="1" thickBot="1">
      <c r="A11" s="306" t="s">
        <v>152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8"/>
      <c r="S11" s="241"/>
      <c r="T11" s="66"/>
      <c r="U11" s="66"/>
      <c r="V11" s="241"/>
    </row>
    <row r="12" spans="1:22" s="3" customFormat="1" ht="21.75" customHeight="1" thickBot="1">
      <c r="A12" s="289" t="s">
        <v>36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1"/>
      <c r="S12" s="242"/>
      <c r="T12" s="67"/>
      <c r="U12" s="67"/>
      <c r="V12" s="242"/>
    </row>
    <row r="13" spans="1:22" s="9" customFormat="1" ht="18" customHeight="1">
      <c r="A13" s="296" t="s">
        <v>39</v>
      </c>
      <c r="B13" s="257" t="s">
        <v>1</v>
      </c>
      <c r="C13" s="257" t="s">
        <v>149</v>
      </c>
      <c r="D13" s="274" t="s">
        <v>88</v>
      </c>
      <c r="E13" s="95">
        <f>E14+E15</f>
        <v>15403</v>
      </c>
      <c r="F13" s="33">
        <f aca="true" t="shared" si="0" ref="F13:N13">F14+F15</f>
        <v>0</v>
      </c>
      <c r="G13" s="31">
        <f t="shared" si="0"/>
        <v>0</v>
      </c>
      <c r="H13" s="31">
        <f t="shared" si="0"/>
        <v>0</v>
      </c>
      <c r="I13" s="72">
        <f t="shared" si="0"/>
        <v>0</v>
      </c>
      <c r="J13" s="26">
        <f t="shared" si="0"/>
        <v>0</v>
      </c>
      <c r="K13" s="31">
        <f t="shared" si="0"/>
        <v>0</v>
      </c>
      <c r="L13" s="31">
        <f t="shared" si="0"/>
        <v>5000</v>
      </c>
      <c r="M13" s="31">
        <f t="shared" si="0"/>
        <v>5250</v>
      </c>
      <c r="N13" s="34">
        <f t="shared" si="0"/>
        <v>5153</v>
      </c>
      <c r="O13" s="26"/>
      <c r="P13" s="244" t="s">
        <v>76</v>
      </c>
      <c r="S13" s="244"/>
      <c r="T13" s="244"/>
      <c r="U13" s="244"/>
      <c r="V13" s="244"/>
    </row>
    <row r="14" spans="1:22" s="9" customFormat="1" ht="18" customHeight="1">
      <c r="A14" s="297"/>
      <c r="B14" s="258"/>
      <c r="C14" s="258"/>
      <c r="D14" s="275"/>
      <c r="E14" s="13">
        <f>SUM(F14:N14)</f>
        <v>0</v>
      </c>
      <c r="F14" s="16"/>
      <c r="G14" s="11"/>
      <c r="H14" s="11"/>
      <c r="I14" s="73"/>
      <c r="J14" s="14"/>
      <c r="K14" s="11"/>
      <c r="L14" s="11"/>
      <c r="M14" s="11"/>
      <c r="N14" s="17"/>
      <c r="O14" s="21" t="s">
        <v>37</v>
      </c>
      <c r="P14" s="245"/>
      <c r="S14" s="245"/>
      <c r="T14" s="245"/>
      <c r="U14" s="245"/>
      <c r="V14" s="245"/>
    </row>
    <row r="15" spans="1:22" s="9" customFormat="1" ht="18" customHeight="1" thickBot="1">
      <c r="A15" s="298"/>
      <c r="B15" s="259"/>
      <c r="C15" s="259"/>
      <c r="D15" s="276"/>
      <c r="E15" s="94">
        <f>SUM(F15:N15)</f>
        <v>15403</v>
      </c>
      <c r="F15" s="88"/>
      <c r="G15" s="89"/>
      <c r="H15" s="89"/>
      <c r="I15" s="90"/>
      <c r="J15" s="91"/>
      <c r="K15" s="89"/>
      <c r="L15" s="92">
        <v>5000</v>
      </c>
      <c r="M15" s="92">
        <v>5250</v>
      </c>
      <c r="N15" s="93">
        <v>5153</v>
      </c>
      <c r="O15" s="25" t="s">
        <v>38</v>
      </c>
      <c r="P15" s="246"/>
      <c r="S15" s="246"/>
      <c r="T15" s="246"/>
      <c r="U15" s="246"/>
      <c r="V15" s="246"/>
    </row>
    <row r="16" spans="1:22" s="9" customFormat="1" ht="15.75" customHeight="1">
      <c r="A16" s="296" t="s">
        <v>40</v>
      </c>
      <c r="B16" s="274" t="s">
        <v>2</v>
      </c>
      <c r="C16" s="257" t="s">
        <v>149</v>
      </c>
      <c r="D16" s="274" t="s">
        <v>89</v>
      </c>
      <c r="E16" s="95">
        <f>E17+E18</f>
        <v>4832</v>
      </c>
      <c r="F16" s="96">
        <f aca="true" t="shared" si="1" ref="F16:N16">F17+F18</f>
        <v>0</v>
      </c>
      <c r="G16" s="97">
        <f t="shared" si="1"/>
        <v>0</v>
      </c>
      <c r="H16" s="97">
        <f t="shared" si="1"/>
        <v>0</v>
      </c>
      <c r="I16" s="98">
        <f t="shared" si="1"/>
        <v>0</v>
      </c>
      <c r="J16" s="99">
        <f t="shared" si="1"/>
        <v>0</v>
      </c>
      <c r="K16" s="97">
        <f t="shared" si="1"/>
        <v>2500</v>
      </c>
      <c r="L16" s="97">
        <f t="shared" si="1"/>
        <v>2332</v>
      </c>
      <c r="M16" s="97">
        <f t="shared" si="1"/>
        <v>0</v>
      </c>
      <c r="N16" s="100">
        <f t="shared" si="1"/>
        <v>0</v>
      </c>
      <c r="O16" s="26"/>
      <c r="P16" s="244" t="s">
        <v>80</v>
      </c>
      <c r="S16" s="244">
        <v>1766</v>
      </c>
      <c r="T16" s="244">
        <v>1766</v>
      </c>
      <c r="U16" s="244"/>
      <c r="V16" s="244"/>
    </row>
    <row r="17" spans="1:22" s="9" customFormat="1" ht="15.75" customHeight="1">
      <c r="A17" s="297"/>
      <c r="B17" s="275"/>
      <c r="C17" s="258"/>
      <c r="D17" s="275"/>
      <c r="E17" s="101">
        <f>SUM(F17:N17)</f>
        <v>0</v>
      </c>
      <c r="F17" s="102"/>
      <c r="G17" s="103"/>
      <c r="H17" s="103"/>
      <c r="I17" s="104"/>
      <c r="J17" s="105"/>
      <c r="K17" s="103"/>
      <c r="L17" s="103"/>
      <c r="M17" s="103"/>
      <c r="N17" s="106"/>
      <c r="O17" s="23" t="s">
        <v>37</v>
      </c>
      <c r="P17" s="245"/>
      <c r="S17" s="245"/>
      <c r="T17" s="245"/>
      <c r="U17" s="245"/>
      <c r="V17" s="245"/>
    </row>
    <row r="18" spans="1:22" s="9" customFormat="1" ht="15.75" customHeight="1" thickBot="1">
      <c r="A18" s="298"/>
      <c r="B18" s="276"/>
      <c r="C18" s="259"/>
      <c r="D18" s="276"/>
      <c r="E18" s="94">
        <f>SUM(F18:N18)</f>
        <v>4832</v>
      </c>
      <c r="F18" s="88"/>
      <c r="G18" s="89"/>
      <c r="H18" s="89"/>
      <c r="I18" s="90"/>
      <c r="J18" s="91"/>
      <c r="K18" s="92">
        <v>2500</v>
      </c>
      <c r="L18" s="92">
        <v>2332</v>
      </c>
      <c r="M18" s="89"/>
      <c r="N18" s="93"/>
      <c r="O18" s="32" t="s">
        <v>38</v>
      </c>
      <c r="P18" s="246"/>
      <c r="S18" s="246"/>
      <c r="T18" s="246"/>
      <c r="U18" s="246"/>
      <c r="V18" s="246"/>
    </row>
    <row r="19" spans="1:16" s="3" customFormat="1" ht="16.5" customHeight="1" thickBot="1">
      <c r="A19" s="27"/>
      <c r="B19" s="28" t="s">
        <v>3</v>
      </c>
      <c r="C19" s="28"/>
      <c r="D19" s="28"/>
      <c r="E19" s="107">
        <f>E16+E13</f>
        <v>20235</v>
      </c>
      <c r="F19" s="108">
        <f aca="true" t="shared" si="2" ref="F19:N19">F16+F13</f>
        <v>0</v>
      </c>
      <c r="G19" s="107">
        <f t="shared" si="2"/>
        <v>0</v>
      </c>
      <c r="H19" s="109">
        <f t="shared" si="2"/>
        <v>0</v>
      </c>
      <c r="I19" s="110">
        <f t="shared" si="2"/>
        <v>0</v>
      </c>
      <c r="J19" s="111">
        <f t="shared" si="2"/>
        <v>0</v>
      </c>
      <c r="K19" s="107">
        <f t="shared" si="2"/>
        <v>2500</v>
      </c>
      <c r="L19" s="107">
        <f t="shared" si="2"/>
        <v>7332</v>
      </c>
      <c r="M19" s="107">
        <f t="shared" si="2"/>
        <v>5250</v>
      </c>
      <c r="N19" s="112">
        <f t="shared" si="2"/>
        <v>5153</v>
      </c>
      <c r="O19" s="24"/>
      <c r="P19" s="10"/>
    </row>
    <row r="20" spans="1:16" ht="20.25" customHeight="1" thickBot="1">
      <c r="A20" s="301" t="s">
        <v>42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3"/>
    </row>
    <row r="21" spans="1:22" s="4" customFormat="1" ht="18" customHeight="1">
      <c r="A21" s="265" t="s">
        <v>43</v>
      </c>
      <c r="B21" s="299" t="s">
        <v>41</v>
      </c>
      <c r="C21" s="257" t="s">
        <v>149</v>
      </c>
      <c r="D21" s="299" t="s">
        <v>59</v>
      </c>
      <c r="E21" s="95">
        <f>E22+E23</f>
        <v>84498.2</v>
      </c>
      <c r="F21" s="113">
        <f aca="true" t="shared" si="3" ref="F21:N21">F22+F23</f>
        <v>12006.2</v>
      </c>
      <c r="G21" s="95">
        <f t="shared" si="3"/>
        <v>20484</v>
      </c>
      <c r="H21" s="97">
        <f t="shared" si="3"/>
        <v>16962</v>
      </c>
      <c r="I21" s="98">
        <f t="shared" si="3"/>
        <v>29801</v>
      </c>
      <c r="J21" s="114">
        <f t="shared" si="3"/>
        <v>5245</v>
      </c>
      <c r="K21" s="95">
        <f t="shared" si="3"/>
        <v>0</v>
      </c>
      <c r="L21" s="95">
        <f t="shared" si="3"/>
        <v>0</v>
      </c>
      <c r="M21" s="95">
        <f t="shared" si="3"/>
        <v>0</v>
      </c>
      <c r="N21" s="100">
        <f t="shared" si="3"/>
        <v>0</v>
      </c>
      <c r="O21" s="20"/>
      <c r="P21" s="244" t="s">
        <v>102</v>
      </c>
      <c r="S21" s="244">
        <v>890</v>
      </c>
      <c r="T21" s="244"/>
      <c r="U21" s="244">
        <v>890</v>
      </c>
      <c r="V21" s="244">
        <v>890</v>
      </c>
    </row>
    <row r="22" spans="1:22" s="4" customFormat="1" ht="18" customHeight="1">
      <c r="A22" s="266"/>
      <c r="B22" s="300"/>
      <c r="C22" s="258"/>
      <c r="D22" s="300"/>
      <c r="E22" s="115">
        <f>SUM(F22:N22)</f>
        <v>59673.2</v>
      </c>
      <c r="F22" s="116">
        <f>11400+6.2</f>
        <v>11406.2</v>
      </c>
      <c r="G22" s="117">
        <v>13342</v>
      </c>
      <c r="H22" s="117">
        <v>11364</v>
      </c>
      <c r="I22" s="118">
        <v>23561</v>
      </c>
      <c r="J22" s="105"/>
      <c r="K22" s="103"/>
      <c r="L22" s="103"/>
      <c r="M22" s="103"/>
      <c r="N22" s="106"/>
      <c r="O22" s="21" t="s">
        <v>37</v>
      </c>
      <c r="P22" s="245"/>
      <c r="S22" s="245"/>
      <c r="T22" s="245"/>
      <c r="U22" s="245"/>
      <c r="V22" s="245"/>
    </row>
    <row r="23" spans="1:22" s="4" customFormat="1" ht="18" customHeight="1" thickBot="1">
      <c r="A23" s="266"/>
      <c r="B23" s="300"/>
      <c r="C23" s="259"/>
      <c r="D23" s="300"/>
      <c r="E23" s="119">
        <f>SUM(F23:N23)</f>
        <v>24825</v>
      </c>
      <c r="F23" s="120">
        <v>600</v>
      </c>
      <c r="G23" s="121">
        <f>3702+3440</f>
        <v>7142</v>
      </c>
      <c r="H23" s="121">
        <v>5598</v>
      </c>
      <c r="I23" s="122">
        <v>6240</v>
      </c>
      <c r="J23" s="123">
        <v>5245</v>
      </c>
      <c r="K23" s="124"/>
      <c r="L23" s="124"/>
      <c r="M23" s="124"/>
      <c r="N23" s="125"/>
      <c r="O23" s="25" t="s">
        <v>38</v>
      </c>
      <c r="P23" s="245"/>
      <c r="S23" s="245"/>
      <c r="T23" s="245"/>
      <c r="U23" s="245"/>
      <c r="V23" s="245"/>
    </row>
    <row r="24" spans="1:22" s="4" customFormat="1" ht="29.25" customHeight="1">
      <c r="A24" s="40" t="s">
        <v>44</v>
      </c>
      <c r="B24" s="41" t="s">
        <v>94</v>
      </c>
      <c r="C24" s="42"/>
      <c r="D24" s="42" t="s">
        <v>141</v>
      </c>
      <c r="E24" s="126">
        <f>E25+E28+E31</f>
        <v>5956</v>
      </c>
      <c r="F24" s="127">
        <f aca="true" t="shared" si="4" ref="F24:N24">F25+F28+F31</f>
        <v>0</v>
      </c>
      <c r="G24" s="128">
        <f t="shared" si="4"/>
        <v>0</v>
      </c>
      <c r="H24" s="128">
        <f t="shared" si="4"/>
        <v>0</v>
      </c>
      <c r="I24" s="129">
        <f t="shared" si="4"/>
        <v>0</v>
      </c>
      <c r="J24" s="130">
        <f t="shared" si="4"/>
        <v>1365</v>
      </c>
      <c r="K24" s="128">
        <f t="shared" si="4"/>
        <v>2800</v>
      </c>
      <c r="L24" s="128">
        <f t="shared" si="4"/>
        <v>1791</v>
      </c>
      <c r="M24" s="128">
        <f t="shared" si="4"/>
        <v>0</v>
      </c>
      <c r="N24" s="131">
        <f t="shared" si="4"/>
        <v>0</v>
      </c>
      <c r="O24" s="43"/>
      <c r="P24" s="39" t="s">
        <v>134</v>
      </c>
      <c r="S24" s="39">
        <v>1373</v>
      </c>
      <c r="T24" s="39">
        <v>1373</v>
      </c>
      <c r="U24" s="39"/>
      <c r="V24" s="39">
        <v>1373</v>
      </c>
    </row>
    <row r="25" spans="1:22" s="4" customFormat="1" ht="13.5" customHeight="1">
      <c r="A25" s="277" t="s">
        <v>45</v>
      </c>
      <c r="B25" s="279" t="s">
        <v>4</v>
      </c>
      <c r="C25" s="252" t="s">
        <v>149</v>
      </c>
      <c r="D25" s="252" t="s">
        <v>89</v>
      </c>
      <c r="E25" s="132">
        <f>E26+E27</f>
        <v>2791</v>
      </c>
      <c r="F25" s="133">
        <f aca="true" t="shared" si="5" ref="F25:N25">F26+F27</f>
        <v>0</v>
      </c>
      <c r="G25" s="134">
        <f t="shared" si="5"/>
        <v>0</v>
      </c>
      <c r="H25" s="134">
        <f t="shared" si="5"/>
        <v>0</v>
      </c>
      <c r="I25" s="135">
        <f t="shared" si="5"/>
        <v>0</v>
      </c>
      <c r="J25" s="136">
        <f t="shared" si="5"/>
        <v>0</v>
      </c>
      <c r="K25" s="134">
        <f t="shared" si="5"/>
        <v>1000</v>
      </c>
      <c r="L25" s="134">
        <f t="shared" si="5"/>
        <v>1791</v>
      </c>
      <c r="M25" s="134">
        <f t="shared" si="5"/>
        <v>0</v>
      </c>
      <c r="N25" s="137">
        <f t="shared" si="5"/>
        <v>0</v>
      </c>
      <c r="O25" s="22"/>
      <c r="P25" s="243" t="s">
        <v>103</v>
      </c>
      <c r="S25" s="243"/>
      <c r="T25" s="243"/>
      <c r="U25" s="243"/>
      <c r="V25" s="243"/>
    </row>
    <row r="26" spans="1:22" s="38" customFormat="1" ht="13.5" customHeight="1">
      <c r="A26" s="277"/>
      <c r="B26" s="279"/>
      <c r="C26" s="252"/>
      <c r="D26" s="252"/>
      <c r="E26" s="138">
        <f>SUM(F26:N26)</f>
        <v>0</v>
      </c>
      <c r="F26" s="139"/>
      <c r="G26" s="140"/>
      <c r="H26" s="140"/>
      <c r="I26" s="141"/>
      <c r="J26" s="142"/>
      <c r="K26" s="140"/>
      <c r="L26" s="140"/>
      <c r="M26" s="140"/>
      <c r="N26" s="143"/>
      <c r="O26" s="21" t="s">
        <v>37</v>
      </c>
      <c r="P26" s="245"/>
      <c r="S26" s="245"/>
      <c r="T26" s="245"/>
      <c r="U26" s="245"/>
      <c r="V26" s="245"/>
    </row>
    <row r="27" spans="1:22" s="38" customFormat="1" ht="13.5" customHeight="1">
      <c r="A27" s="277"/>
      <c r="B27" s="279"/>
      <c r="C27" s="252"/>
      <c r="D27" s="252"/>
      <c r="E27" s="138">
        <f>SUM(F27:N27)</f>
        <v>2791</v>
      </c>
      <c r="F27" s="139"/>
      <c r="G27" s="140"/>
      <c r="H27" s="140"/>
      <c r="I27" s="141"/>
      <c r="J27" s="142"/>
      <c r="K27" s="142">
        <v>1000</v>
      </c>
      <c r="L27" s="140">
        <v>1791</v>
      </c>
      <c r="M27" s="140"/>
      <c r="N27" s="143"/>
      <c r="O27" s="21" t="s">
        <v>38</v>
      </c>
      <c r="P27" s="247"/>
      <c r="S27" s="247"/>
      <c r="T27" s="247"/>
      <c r="U27" s="247"/>
      <c r="V27" s="247"/>
    </row>
    <row r="28" spans="1:22" s="4" customFormat="1" ht="13.5" customHeight="1">
      <c r="A28" s="277" t="s">
        <v>46</v>
      </c>
      <c r="B28" s="279" t="s">
        <v>5</v>
      </c>
      <c r="C28" s="252" t="s">
        <v>149</v>
      </c>
      <c r="D28" s="252">
        <v>2016</v>
      </c>
      <c r="E28" s="132">
        <f aca="true" t="shared" si="6" ref="E28:N28">E29+E30</f>
        <v>1365</v>
      </c>
      <c r="F28" s="133">
        <f t="shared" si="6"/>
        <v>0</v>
      </c>
      <c r="G28" s="134">
        <f t="shared" si="6"/>
        <v>0</v>
      </c>
      <c r="H28" s="134">
        <f t="shared" si="6"/>
        <v>0</v>
      </c>
      <c r="I28" s="135">
        <f t="shared" si="6"/>
        <v>0</v>
      </c>
      <c r="J28" s="136">
        <f t="shared" si="6"/>
        <v>1365</v>
      </c>
      <c r="K28" s="134">
        <f t="shared" si="6"/>
        <v>0</v>
      </c>
      <c r="L28" s="134">
        <f t="shared" si="6"/>
        <v>0</v>
      </c>
      <c r="M28" s="134">
        <f t="shared" si="6"/>
        <v>0</v>
      </c>
      <c r="N28" s="137">
        <f t="shared" si="6"/>
        <v>0</v>
      </c>
      <c r="O28" s="22"/>
      <c r="P28" s="243" t="s">
        <v>104</v>
      </c>
      <c r="S28" s="243"/>
      <c r="T28" s="243"/>
      <c r="U28" s="243"/>
      <c r="V28" s="243"/>
    </row>
    <row r="29" spans="1:22" s="38" customFormat="1" ht="13.5" customHeight="1">
      <c r="A29" s="277"/>
      <c r="B29" s="279"/>
      <c r="C29" s="252"/>
      <c r="D29" s="252"/>
      <c r="E29" s="138">
        <f>SUM(F29:N29)</f>
        <v>0</v>
      </c>
      <c r="F29" s="139"/>
      <c r="G29" s="140"/>
      <c r="H29" s="140"/>
      <c r="I29" s="141"/>
      <c r="J29" s="142"/>
      <c r="K29" s="140"/>
      <c r="L29" s="140"/>
      <c r="M29" s="140"/>
      <c r="N29" s="143"/>
      <c r="O29" s="15" t="s">
        <v>37</v>
      </c>
      <c r="P29" s="245"/>
      <c r="S29" s="245"/>
      <c r="T29" s="245"/>
      <c r="U29" s="245"/>
      <c r="V29" s="245"/>
    </row>
    <row r="30" spans="1:22" s="38" customFormat="1" ht="13.5" customHeight="1">
      <c r="A30" s="277"/>
      <c r="B30" s="279"/>
      <c r="C30" s="252"/>
      <c r="D30" s="252"/>
      <c r="E30" s="138">
        <f>SUM(F30:N30)</f>
        <v>1365</v>
      </c>
      <c r="F30" s="139"/>
      <c r="G30" s="140"/>
      <c r="H30" s="140"/>
      <c r="I30" s="141"/>
      <c r="J30" s="139">
        <v>1365</v>
      </c>
      <c r="K30" s="142"/>
      <c r="L30" s="140"/>
      <c r="M30" s="140"/>
      <c r="N30" s="143"/>
      <c r="O30" s="15" t="s">
        <v>38</v>
      </c>
      <c r="P30" s="247"/>
      <c r="S30" s="247"/>
      <c r="T30" s="247"/>
      <c r="U30" s="247"/>
      <c r="V30" s="247"/>
    </row>
    <row r="31" spans="1:22" s="4" customFormat="1" ht="15" customHeight="1">
      <c r="A31" s="277" t="s">
        <v>47</v>
      </c>
      <c r="B31" s="279" t="s">
        <v>6</v>
      </c>
      <c r="C31" s="258" t="s">
        <v>149</v>
      </c>
      <c r="D31" s="252">
        <v>2017</v>
      </c>
      <c r="E31" s="132">
        <f aca="true" t="shared" si="7" ref="E31:N31">E32+E33</f>
        <v>1800</v>
      </c>
      <c r="F31" s="133">
        <f t="shared" si="7"/>
        <v>0</v>
      </c>
      <c r="G31" s="134">
        <f t="shared" si="7"/>
        <v>0</v>
      </c>
      <c r="H31" s="134">
        <f t="shared" si="7"/>
        <v>0</v>
      </c>
      <c r="I31" s="135">
        <f t="shared" si="7"/>
        <v>0</v>
      </c>
      <c r="J31" s="136">
        <f t="shared" si="7"/>
        <v>0</v>
      </c>
      <c r="K31" s="134">
        <f t="shared" si="7"/>
        <v>1800</v>
      </c>
      <c r="L31" s="134">
        <f t="shared" si="7"/>
        <v>0</v>
      </c>
      <c r="M31" s="134">
        <f t="shared" si="7"/>
        <v>0</v>
      </c>
      <c r="N31" s="137">
        <f t="shared" si="7"/>
        <v>0</v>
      </c>
      <c r="O31" s="22"/>
      <c r="P31" s="243" t="s">
        <v>105</v>
      </c>
      <c r="S31" s="243"/>
      <c r="T31" s="243"/>
      <c r="U31" s="243"/>
      <c r="V31" s="243"/>
    </row>
    <row r="32" spans="1:22" s="4" customFormat="1" ht="15" customHeight="1">
      <c r="A32" s="277"/>
      <c r="B32" s="279"/>
      <c r="C32" s="258"/>
      <c r="D32" s="252"/>
      <c r="E32" s="138">
        <f>SUM(F32:N32)</f>
        <v>0</v>
      </c>
      <c r="F32" s="133"/>
      <c r="G32" s="134"/>
      <c r="H32" s="134"/>
      <c r="I32" s="135"/>
      <c r="J32" s="136"/>
      <c r="K32" s="134"/>
      <c r="L32" s="134"/>
      <c r="M32" s="134"/>
      <c r="N32" s="137"/>
      <c r="O32" s="15" t="s">
        <v>37</v>
      </c>
      <c r="P32" s="245"/>
      <c r="S32" s="245"/>
      <c r="T32" s="245"/>
      <c r="U32" s="245"/>
      <c r="V32" s="245"/>
    </row>
    <row r="33" spans="1:22" s="4" customFormat="1" ht="15" customHeight="1" thickBot="1">
      <c r="A33" s="278"/>
      <c r="B33" s="280"/>
      <c r="C33" s="259"/>
      <c r="D33" s="261"/>
      <c r="E33" s="144">
        <f>SUM(F33:N33)</f>
        <v>1800</v>
      </c>
      <c r="F33" s="145"/>
      <c r="G33" s="146"/>
      <c r="H33" s="146"/>
      <c r="I33" s="147"/>
      <c r="J33" s="148"/>
      <c r="K33" s="148">
        <v>1800</v>
      </c>
      <c r="L33" s="149"/>
      <c r="M33" s="149"/>
      <c r="N33" s="150"/>
      <c r="O33" s="21" t="s">
        <v>38</v>
      </c>
      <c r="P33" s="245"/>
      <c r="S33" s="245"/>
      <c r="T33" s="245"/>
      <c r="U33" s="245"/>
      <c r="V33" s="245"/>
    </row>
    <row r="34" spans="1:22" s="4" customFormat="1" ht="17.25" customHeight="1">
      <c r="A34" s="265" t="s">
        <v>48</v>
      </c>
      <c r="B34" s="257" t="s">
        <v>7</v>
      </c>
      <c r="C34" s="257" t="s">
        <v>149</v>
      </c>
      <c r="D34" s="257" t="s">
        <v>135</v>
      </c>
      <c r="E34" s="100">
        <f aca="true" t="shared" si="8" ref="E34:N34">E35+E36</f>
        <v>4839.4</v>
      </c>
      <c r="F34" s="96">
        <f t="shared" si="8"/>
        <v>3678.4</v>
      </c>
      <c r="G34" s="97">
        <f t="shared" si="8"/>
        <v>0</v>
      </c>
      <c r="H34" s="97">
        <f t="shared" si="8"/>
        <v>0</v>
      </c>
      <c r="I34" s="98">
        <f t="shared" si="8"/>
        <v>0</v>
      </c>
      <c r="J34" s="99">
        <f t="shared" si="8"/>
        <v>500</v>
      </c>
      <c r="K34" s="97">
        <f t="shared" si="8"/>
        <v>661</v>
      </c>
      <c r="L34" s="97">
        <f t="shared" si="8"/>
        <v>0</v>
      </c>
      <c r="M34" s="97">
        <f t="shared" si="8"/>
        <v>0</v>
      </c>
      <c r="N34" s="100">
        <f t="shared" si="8"/>
        <v>0</v>
      </c>
      <c r="O34" s="20"/>
      <c r="P34" s="244" t="s">
        <v>106</v>
      </c>
      <c r="S34" s="244">
        <v>400</v>
      </c>
      <c r="T34" s="244">
        <v>400</v>
      </c>
      <c r="U34" s="244"/>
      <c r="V34" s="244">
        <v>400</v>
      </c>
    </row>
    <row r="35" spans="1:22" s="4" customFormat="1" ht="17.25" customHeight="1">
      <c r="A35" s="266"/>
      <c r="B35" s="258"/>
      <c r="C35" s="258"/>
      <c r="D35" s="258"/>
      <c r="E35" s="151">
        <f>SUM(F35:N35)</f>
        <v>0</v>
      </c>
      <c r="F35" s="102"/>
      <c r="G35" s="103"/>
      <c r="H35" s="103"/>
      <c r="I35" s="104"/>
      <c r="J35" s="105"/>
      <c r="K35" s="103"/>
      <c r="L35" s="103"/>
      <c r="M35" s="103"/>
      <c r="N35" s="106"/>
      <c r="O35" s="15" t="s">
        <v>37</v>
      </c>
      <c r="P35" s="245"/>
      <c r="S35" s="245"/>
      <c r="T35" s="245"/>
      <c r="U35" s="245"/>
      <c r="V35" s="245"/>
    </row>
    <row r="36" spans="1:22" s="4" customFormat="1" ht="17.25" customHeight="1" thickBot="1">
      <c r="A36" s="267"/>
      <c r="B36" s="259"/>
      <c r="C36" s="259"/>
      <c r="D36" s="259"/>
      <c r="E36" s="152">
        <f>SUM(F36:N36)</f>
        <v>4839.4</v>
      </c>
      <c r="F36" s="116">
        <f>3763.6-85.2</f>
        <v>3678.4</v>
      </c>
      <c r="G36" s="103"/>
      <c r="H36" s="103"/>
      <c r="I36" s="104"/>
      <c r="J36" s="153">
        <v>500</v>
      </c>
      <c r="K36" s="117">
        <v>661</v>
      </c>
      <c r="L36" s="103"/>
      <c r="M36" s="103"/>
      <c r="N36" s="106"/>
      <c r="O36" s="21" t="s">
        <v>38</v>
      </c>
      <c r="P36" s="247"/>
      <c r="S36" s="247"/>
      <c r="T36" s="247"/>
      <c r="U36" s="247"/>
      <c r="V36" s="247"/>
    </row>
    <row r="37" spans="1:22" s="4" customFormat="1" ht="13.5" customHeight="1">
      <c r="A37" s="248" t="s">
        <v>49</v>
      </c>
      <c r="B37" s="251" t="s">
        <v>8</v>
      </c>
      <c r="C37" s="257" t="s">
        <v>149</v>
      </c>
      <c r="D37" s="251">
        <v>2012</v>
      </c>
      <c r="E37" s="95">
        <f>SUM(E38:E39)+I37+J37++K37+L37+M37+N37</f>
        <v>6262.200000000001</v>
      </c>
      <c r="F37" s="96">
        <f aca="true" t="shared" si="9" ref="F37:N37">SUM(F38:F39)</f>
        <v>6262.200000000001</v>
      </c>
      <c r="G37" s="97">
        <f t="shared" si="9"/>
        <v>0</v>
      </c>
      <c r="H37" s="97">
        <f t="shared" si="9"/>
        <v>0</v>
      </c>
      <c r="I37" s="98">
        <f t="shared" si="9"/>
        <v>0</v>
      </c>
      <c r="J37" s="99">
        <f t="shared" si="9"/>
        <v>0</v>
      </c>
      <c r="K37" s="97">
        <f t="shared" si="9"/>
        <v>0</v>
      </c>
      <c r="L37" s="97">
        <f t="shared" si="9"/>
        <v>0</v>
      </c>
      <c r="M37" s="97">
        <f t="shared" si="9"/>
        <v>0</v>
      </c>
      <c r="N37" s="100">
        <f t="shared" si="9"/>
        <v>0</v>
      </c>
      <c r="O37" s="20"/>
      <c r="P37" s="228" t="s">
        <v>107</v>
      </c>
      <c r="S37" s="228">
        <v>570</v>
      </c>
      <c r="T37" s="228"/>
      <c r="U37" s="228">
        <v>570</v>
      </c>
      <c r="V37" s="228">
        <v>570</v>
      </c>
    </row>
    <row r="38" spans="1:22" s="4" customFormat="1" ht="13.5" customHeight="1">
      <c r="A38" s="249"/>
      <c r="B38" s="252"/>
      <c r="C38" s="258"/>
      <c r="D38" s="252"/>
      <c r="E38" s="115">
        <f aca="true" t="shared" si="10" ref="E38:E46">SUM(F38:N38)</f>
        <v>5925.400000000001</v>
      </c>
      <c r="F38" s="116">
        <f>5925.3+0.1</f>
        <v>5925.400000000001</v>
      </c>
      <c r="G38" s="117"/>
      <c r="H38" s="117"/>
      <c r="I38" s="118"/>
      <c r="J38" s="153"/>
      <c r="K38" s="117"/>
      <c r="L38" s="117"/>
      <c r="M38" s="117"/>
      <c r="N38" s="151"/>
      <c r="O38" s="15" t="s">
        <v>37</v>
      </c>
      <c r="P38" s="229"/>
      <c r="S38" s="229"/>
      <c r="T38" s="229"/>
      <c r="U38" s="229"/>
      <c r="V38" s="229"/>
    </row>
    <row r="39" spans="1:22" s="4" customFormat="1" ht="13.5" customHeight="1" thickBot="1">
      <c r="A39" s="250"/>
      <c r="B39" s="253"/>
      <c r="C39" s="259"/>
      <c r="D39" s="253"/>
      <c r="E39" s="154">
        <f t="shared" si="10"/>
        <v>336.8</v>
      </c>
      <c r="F39" s="155">
        <v>336.8</v>
      </c>
      <c r="G39" s="92"/>
      <c r="H39" s="92"/>
      <c r="I39" s="156"/>
      <c r="J39" s="157"/>
      <c r="K39" s="92"/>
      <c r="L39" s="92"/>
      <c r="M39" s="92"/>
      <c r="N39" s="152"/>
      <c r="O39" s="25" t="s">
        <v>38</v>
      </c>
      <c r="P39" s="230"/>
      <c r="S39" s="230"/>
      <c r="T39" s="230"/>
      <c r="U39" s="230"/>
      <c r="V39" s="230"/>
    </row>
    <row r="40" spans="1:22" s="4" customFormat="1" ht="15" customHeight="1">
      <c r="A40" s="265" t="s">
        <v>50</v>
      </c>
      <c r="B40" s="257" t="s">
        <v>9</v>
      </c>
      <c r="C40" s="257" t="s">
        <v>149</v>
      </c>
      <c r="D40" s="257">
        <v>2012</v>
      </c>
      <c r="E40" s="95">
        <f>SUM(E41:E42)+I40+J40++K40+L40+M40+N40</f>
        <v>4640.3</v>
      </c>
      <c r="F40" s="96">
        <f aca="true" t="shared" si="11" ref="F40:N40">SUM(F41:F42)</f>
        <v>4640.3</v>
      </c>
      <c r="G40" s="97">
        <f t="shared" si="11"/>
        <v>0</v>
      </c>
      <c r="H40" s="97">
        <f t="shared" si="11"/>
        <v>0</v>
      </c>
      <c r="I40" s="98">
        <f t="shared" si="11"/>
        <v>0</v>
      </c>
      <c r="J40" s="99">
        <f t="shared" si="11"/>
        <v>0</v>
      </c>
      <c r="K40" s="97">
        <f t="shared" si="11"/>
        <v>0</v>
      </c>
      <c r="L40" s="97">
        <f t="shared" si="11"/>
        <v>0</v>
      </c>
      <c r="M40" s="97">
        <f t="shared" si="11"/>
        <v>0</v>
      </c>
      <c r="N40" s="100">
        <f t="shared" si="11"/>
        <v>0</v>
      </c>
      <c r="O40" s="20"/>
      <c r="P40" s="244" t="s">
        <v>108</v>
      </c>
      <c r="S40" s="244">
        <v>779</v>
      </c>
      <c r="T40" s="244"/>
      <c r="U40" s="244">
        <v>779</v>
      </c>
      <c r="V40" s="244">
        <v>779</v>
      </c>
    </row>
    <row r="41" spans="1:22" s="4" customFormat="1" ht="15" customHeight="1">
      <c r="A41" s="266"/>
      <c r="B41" s="258"/>
      <c r="C41" s="258"/>
      <c r="D41" s="258"/>
      <c r="E41" s="115">
        <f t="shared" si="10"/>
        <v>4384.1</v>
      </c>
      <c r="F41" s="116">
        <f>4382+2.1</f>
        <v>4384.1</v>
      </c>
      <c r="G41" s="117"/>
      <c r="H41" s="117"/>
      <c r="I41" s="118"/>
      <c r="J41" s="153"/>
      <c r="K41" s="121"/>
      <c r="L41" s="121"/>
      <c r="M41" s="121"/>
      <c r="N41" s="158"/>
      <c r="O41" s="21" t="s">
        <v>37</v>
      </c>
      <c r="P41" s="245"/>
      <c r="S41" s="245"/>
      <c r="T41" s="245"/>
      <c r="U41" s="245"/>
      <c r="V41" s="245"/>
    </row>
    <row r="42" spans="1:22" s="4" customFormat="1" ht="17.25" customHeight="1" thickBot="1">
      <c r="A42" s="266"/>
      <c r="B42" s="258"/>
      <c r="C42" s="258"/>
      <c r="D42" s="258"/>
      <c r="E42" s="119">
        <f t="shared" si="10"/>
        <v>256.2</v>
      </c>
      <c r="F42" s="155">
        <v>256.2</v>
      </c>
      <c r="G42" s="92"/>
      <c r="H42" s="92"/>
      <c r="I42" s="156"/>
      <c r="J42" s="157"/>
      <c r="K42" s="92"/>
      <c r="L42" s="92"/>
      <c r="M42" s="92"/>
      <c r="N42" s="152"/>
      <c r="O42" s="25" t="s">
        <v>38</v>
      </c>
      <c r="P42" s="246"/>
      <c r="S42" s="246"/>
      <c r="T42" s="246"/>
      <c r="U42" s="246"/>
      <c r="V42" s="246"/>
    </row>
    <row r="43" spans="1:22" s="4" customFormat="1" ht="14.25" customHeight="1">
      <c r="A43" s="265" t="s">
        <v>51</v>
      </c>
      <c r="B43" s="257" t="s">
        <v>10</v>
      </c>
      <c r="C43" s="77"/>
      <c r="D43" s="257" t="s">
        <v>142</v>
      </c>
      <c r="E43" s="100">
        <f aca="true" t="shared" si="12" ref="E43:N43">SUM(E44:E46)</f>
        <v>205234</v>
      </c>
      <c r="F43" s="96">
        <f t="shared" si="12"/>
        <v>0</v>
      </c>
      <c r="G43" s="97">
        <f t="shared" si="12"/>
        <v>112000</v>
      </c>
      <c r="H43" s="97">
        <f t="shared" si="12"/>
        <v>93234</v>
      </c>
      <c r="I43" s="98">
        <f t="shared" si="12"/>
        <v>0</v>
      </c>
      <c r="J43" s="99">
        <f t="shared" si="12"/>
        <v>0</v>
      </c>
      <c r="K43" s="97">
        <f t="shared" si="12"/>
        <v>0</v>
      </c>
      <c r="L43" s="97">
        <f t="shared" si="12"/>
        <v>0</v>
      </c>
      <c r="M43" s="97">
        <f t="shared" si="12"/>
        <v>0</v>
      </c>
      <c r="N43" s="100">
        <f t="shared" si="12"/>
        <v>0</v>
      </c>
      <c r="O43" s="20"/>
      <c r="P43" s="244" t="s">
        <v>109</v>
      </c>
      <c r="S43" s="244">
        <v>855</v>
      </c>
      <c r="T43" s="244"/>
      <c r="U43" s="244">
        <v>855</v>
      </c>
      <c r="V43" s="244">
        <v>855</v>
      </c>
    </row>
    <row r="44" spans="1:22" s="4" customFormat="1" ht="13.5" customHeight="1">
      <c r="A44" s="266"/>
      <c r="B44" s="258"/>
      <c r="C44" s="78"/>
      <c r="D44" s="258"/>
      <c r="E44" s="151">
        <f t="shared" si="10"/>
        <v>0</v>
      </c>
      <c r="F44" s="116"/>
      <c r="G44" s="117"/>
      <c r="H44" s="117"/>
      <c r="I44" s="118"/>
      <c r="J44" s="153"/>
      <c r="K44" s="117"/>
      <c r="L44" s="121"/>
      <c r="M44" s="121"/>
      <c r="N44" s="158"/>
      <c r="O44" s="21" t="s">
        <v>37</v>
      </c>
      <c r="P44" s="245"/>
      <c r="S44" s="245"/>
      <c r="T44" s="245"/>
      <c r="U44" s="245"/>
      <c r="V44" s="245"/>
    </row>
    <row r="45" spans="1:22" s="4" customFormat="1" ht="13.5" customHeight="1">
      <c r="A45" s="266"/>
      <c r="B45" s="258"/>
      <c r="C45" s="78" t="s">
        <v>150</v>
      </c>
      <c r="D45" s="258"/>
      <c r="E45" s="151">
        <f t="shared" si="10"/>
        <v>12000</v>
      </c>
      <c r="F45" s="116"/>
      <c r="G45" s="117">
        <v>12000</v>
      </c>
      <c r="H45" s="117"/>
      <c r="I45" s="118"/>
      <c r="J45" s="153"/>
      <c r="K45" s="117"/>
      <c r="L45" s="121"/>
      <c r="M45" s="121"/>
      <c r="N45" s="158"/>
      <c r="O45" s="15" t="s">
        <v>151</v>
      </c>
      <c r="P45" s="245"/>
      <c r="S45" s="245"/>
      <c r="T45" s="245"/>
      <c r="U45" s="245"/>
      <c r="V45" s="245"/>
    </row>
    <row r="46" spans="1:22" s="4" customFormat="1" ht="13.5" customHeight="1" thickBot="1">
      <c r="A46" s="267"/>
      <c r="B46" s="259"/>
      <c r="C46" s="87" t="s">
        <v>149</v>
      </c>
      <c r="D46" s="259"/>
      <c r="E46" s="152">
        <f t="shared" si="10"/>
        <v>193234</v>
      </c>
      <c r="F46" s="155"/>
      <c r="G46" s="157">
        <v>100000</v>
      </c>
      <c r="H46" s="92">
        <f>105241-7-12000</f>
        <v>93234</v>
      </c>
      <c r="I46" s="156"/>
      <c r="J46" s="157"/>
      <c r="K46" s="92"/>
      <c r="L46" s="92"/>
      <c r="M46" s="92"/>
      <c r="N46" s="152"/>
      <c r="O46" s="25" t="s">
        <v>101</v>
      </c>
      <c r="P46" s="246"/>
      <c r="S46" s="246"/>
      <c r="T46" s="246"/>
      <c r="U46" s="246"/>
      <c r="V46" s="246"/>
    </row>
    <row r="47" spans="1:22" s="4" customFormat="1" ht="17.25" customHeight="1">
      <c r="A47" s="266" t="s">
        <v>52</v>
      </c>
      <c r="B47" s="258" t="s">
        <v>11</v>
      </c>
      <c r="C47" s="257" t="s">
        <v>149</v>
      </c>
      <c r="D47" s="258" t="s">
        <v>59</v>
      </c>
      <c r="E47" s="159">
        <f aca="true" t="shared" si="13" ref="E47:N47">E48+E49</f>
        <v>78571.20000000001</v>
      </c>
      <c r="F47" s="96">
        <f t="shared" si="13"/>
        <v>19346.7</v>
      </c>
      <c r="G47" s="97">
        <f t="shared" si="13"/>
        <v>13938.5</v>
      </c>
      <c r="H47" s="97">
        <f t="shared" si="13"/>
        <v>16000</v>
      </c>
      <c r="I47" s="98">
        <f t="shared" si="13"/>
        <v>28000</v>
      </c>
      <c r="J47" s="99">
        <f t="shared" si="13"/>
        <v>1286</v>
      </c>
      <c r="K47" s="97">
        <f t="shared" si="13"/>
        <v>0</v>
      </c>
      <c r="L47" s="97">
        <f t="shared" si="13"/>
        <v>0</v>
      </c>
      <c r="M47" s="97">
        <f t="shared" si="13"/>
        <v>0</v>
      </c>
      <c r="N47" s="100">
        <f t="shared" si="13"/>
        <v>0</v>
      </c>
      <c r="O47" s="20"/>
      <c r="P47" s="244" t="s">
        <v>110</v>
      </c>
      <c r="S47" s="244">
        <v>2080</v>
      </c>
      <c r="T47" s="244">
        <v>2080</v>
      </c>
      <c r="U47" s="244"/>
      <c r="V47" s="244">
        <v>2080</v>
      </c>
    </row>
    <row r="48" spans="1:22" s="4" customFormat="1" ht="17.25" customHeight="1">
      <c r="A48" s="266"/>
      <c r="B48" s="258"/>
      <c r="C48" s="258"/>
      <c r="D48" s="258"/>
      <c r="E48" s="115">
        <f aca="true" t="shared" si="14" ref="E48:E55">SUM(F48:N48)</f>
        <v>55476.8</v>
      </c>
      <c r="F48" s="116">
        <f>12719.7+7.1</f>
        <v>12726.800000000001</v>
      </c>
      <c r="G48" s="117">
        <v>10450</v>
      </c>
      <c r="H48" s="117">
        <v>10450</v>
      </c>
      <c r="I48" s="118">
        <v>21850</v>
      </c>
      <c r="J48" s="105"/>
      <c r="K48" s="103"/>
      <c r="L48" s="103"/>
      <c r="M48" s="103"/>
      <c r="N48" s="160"/>
      <c r="O48" s="21" t="s">
        <v>37</v>
      </c>
      <c r="P48" s="245"/>
      <c r="S48" s="245"/>
      <c r="T48" s="245"/>
      <c r="U48" s="245"/>
      <c r="V48" s="245"/>
    </row>
    <row r="49" spans="1:22" s="4" customFormat="1" ht="17.25" customHeight="1" thickBot="1">
      <c r="A49" s="267"/>
      <c r="B49" s="259"/>
      <c r="C49" s="259"/>
      <c r="D49" s="259"/>
      <c r="E49" s="119">
        <f t="shared" si="14"/>
        <v>23094.4</v>
      </c>
      <c r="F49" s="120">
        <f>619+500+85.2+415.7+5000</f>
        <v>6619.9</v>
      </c>
      <c r="G49" s="121">
        <f>550+2938.5</f>
        <v>3488.5</v>
      </c>
      <c r="H49" s="121">
        <v>5550</v>
      </c>
      <c r="I49" s="122">
        <v>6150</v>
      </c>
      <c r="J49" s="161">
        <v>1286</v>
      </c>
      <c r="K49" s="124"/>
      <c r="L49" s="124"/>
      <c r="M49" s="124"/>
      <c r="N49" s="162"/>
      <c r="O49" s="25" t="s">
        <v>38</v>
      </c>
      <c r="P49" s="246"/>
      <c r="S49" s="246"/>
      <c r="T49" s="246"/>
      <c r="U49" s="246"/>
      <c r="V49" s="246"/>
    </row>
    <row r="50" spans="1:22" s="4" customFormat="1" ht="20.25" customHeight="1">
      <c r="A50" s="265" t="s">
        <v>53</v>
      </c>
      <c r="B50" s="257" t="s">
        <v>12</v>
      </c>
      <c r="C50" s="257" t="s">
        <v>149</v>
      </c>
      <c r="D50" s="257" t="s">
        <v>143</v>
      </c>
      <c r="E50" s="95">
        <f aca="true" t="shared" si="15" ref="E50:N50">E51+E52</f>
        <v>77970</v>
      </c>
      <c r="F50" s="113">
        <f t="shared" si="15"/>
        <v>0</v>
      </c>
      <c r="G50" s="95">
        <f t="shared" si="15"/>
        <v>35000</v>
      </c>
      <c r="H50" s="97">
        <f t="shared" si="15"/>
        <v>10000</v>
      </c>
      <c r="I50" s="98">
        <f t="shared" si="15"/>
        <v>10000</v>
      </c>
      <c r="J50" s="114">
        <f t="shared" si="15"/>
        <v>22970</v>
      </c>
      <c r="K50" s="95">
        <f t="shared" si="15"/>
        <v>0</v>
      </c>
      <c r="L50" s="95">
        <f t="shared" si="15"/>
        <v>0</v>
      </c>
      <c r="M50" s="95">
        <f t="shared" si="15"/>
        <v>0</v>
      </c>
      <c r="N50" s="100">
        <f t="shared" si="15"/>
        <v>0</v>
      </c>
      <c r="O50" s="37"/>
      <c r="P50" s="245" t="s">
        <v>111</v>
      </c>
      <c r="S50" s="245">
        <v>1623</v>
      </c>
      <c r="T50" s="245">
        <v>1623</v>
      </c>
      <c r="U50" s="245"/>
      <c r="V50" s="245">
        <v>1623</v>
      </c>
    </row>
    <row r="51" spans="1:22" s="4" customFormat="1" ht="20.25" customHeight="1">
      <c r="A51" s="266"/>
      <c r="B51" s="258"/>
      <c r="C51" s="258"/>
      <c r="D51" s="258"/>
      <c r="E51" s="115">
        <f t="shared" si="14"/>
        <v>0</v>
      </c>
      <c r="F51" s="163"/>
      <c r="G51" s="164"/>
      <c r="H51" s="164"/>
      <c r="I51" s="165"/>
      <c r="J51" s="166"/>
      <c r="K51" s="164"/>
      <c r="L51" s="164"/>
      <c r="M51" s="164"/>
      <c r="N51" s="160"/>
      <c r="O51" s="21" t="s">
        <v>37</v>
      </c>
      <c r="P51" s="245"/>
      <c r="S51" s="245"/>
      <c r="T51" s="245"/>
      <c r="U51" s="245"/>
      <c r="V51" s="245"/>
    </row>
    <row r="52" spans="1:22" s="4" customFormat="1" ht="20.25" customHeight="1" thickBot="1">
      <c r="A52" s="266"/>
      <c r="B52" s="258"/>
      <c r="C52" s="259"/>
      <c r="D52" s="258"/>
      <c r="E52" s="119">
        <f t="shared" si="14"/>
        <v>77970</v>
      </c>
      <c r="F52" s="167"/>
      <c r="G52" s="168">
        <v>35000</v>
      </c>
      <c r="H52" s="168">
        <v>10000</v>
      </c>
      <c r="I52" s="169">
        <v>10000</v>
      </c>
      <c r="J52" s="170">
        <v>22970</v>
      </c>
      <c r="K52" s="168"/>
      <c r="L52" s="168"/>
      <c r="M52" s="168"/>
      <c r="N52" s="162"/>
      <c r="O52" s="21" t="s">
        <v>38</v>
      </c>
      <c r="P52" s="245"/>
      <c r="S52" s="245"/>
      <c r="T52" s="245"/>
      <c r="U52" s="245"/>
      <c r="V52" s="245"/>
    </row>
    <row r="53" spans="1:22" s="4" customFormat="1" ht="18.75" customHeight="1">
      <c r="A53" s="248" t="s">
        <v>54</v>
      </c>
      <c r="B53" s="251" t="s">
        <v>13</v>
      </c>
      <c r="C53" s="257" t="s">
        <v>149</v>
      </c>
      <c r="D53" s="251" t="s">
        <v>92</v>
      </c>
      <c r="E53" s="95">
        <f aca="true" t="shared" si="16" ref="E53:N53">E54+E55</f>
        <v>2460</v>
      </c>
      <c r="F53" s="96">
        <f t="shared" si="16"/>
        <v>0</v>
      </c>
      <c r="G53" s="97">
        <f t="shared" si="16"/>
        <v>0</v>
      </c>
      <c r="H53" s="97">
        <f t="shared" si="16"/>
        <v>0</v>
      </c>
      <c r="I53" s="98">
        <f t="shared" si="16"/>
        <v>0</v>
      </c>
      <c r="J53" s="99">
        <f t="shared" si="16"/>
        <v>0</v>
      </c>
      <c r="K53" s="97">
        <f t="shared" si="16"/>
        <v>0</v>
      </c>
      <c r="L53" s="97">
        <f t="shared" si="16"/>
        <v>250</v>
      </c>
      <c r="M53" s="97">
        <f t="shared" si="16"/>
        <v>2210</v>
      </c>
      <c r="N53" s="100">
        <f t="shared" si="16"/>
        <v>0</v>
      </c>
      <c r="O53" s="20"/>
      <c r="P53" s="228" t="s">
        <v>112</v>
      </c>
      <c r="S53" s="228">
        <v>409</v>
      </c>
      <c r="T53" s="228">
        <v>409</v>
      </c>
      <c r="U53" s="228"/>
      <c r="V53" s="228">
        <v>409</v>
      </c>
    </row>
    <row r="54" spans="1:22" s="4" customFormat="1" ht="18.75" customHeight="1">
      <c r="A54" s="249"/>
      <c r="B54" s="252"/>
      <c r="C54" s="258"/>
      <c r="D54" s="252"/>
      <c r="E54" s="115">
        <f t="shared" si="14"/>
        <v>0</v>
      </c>
      <c r="F54" s="163"/>
      <c r="G54" s="171"/>
      <c r="H54" s="164"/>
      <c r="I54" s="165"/>
      <c r="J54" s="172"/>
      <c r="K54" s="171"/>
      <c r="L54" s="171"/>
      <c r="M54" s="171"/>
      <c r="N54" s="173"/>
      <c r="O54" s="15" t="s">
        <v>37</v>
      </c>
      <c r="P54" s="229"/>
      <c r="S54" s="229"/>
      <c r="T54" s="229"/>
      <c r="U54" s="229"/>
      <c r="V54" s="229"/>
    </row>
    <row r="55" spans="1:22" s="4" customFormat="1" ht="18.75" customHeight="1" thickBot="1">
      <c r="A55" s="250"/>
      <c r="B55" s="253"/>
      <c r="C55" s="259"/>
      <c r="D55" s="253"/>
      <c r="E55" s="154">
        <f t="shared" si="14"/>
        <v>2460</v>
      </c>
      <c r="F55" s="174"/>
      <c r="G55" s="175"/>
      <c r="H55" s="176"/>
      <c r="I55" s="177"/>
      <c r="J55" s="178"/>
      <c r="K55" s="175"/>
      <c r="L55" s="175">
        <v>250</v>
      </c>
      <c r="M55" s="175">
        <v>2210</v>
      </c>
      <c r="N55" s="179"/>
      <c r="O55" s="25" t="s">
        <v>38</v>
      </c>
      <c r="P55" s="230"/>
      <c r="S55" s="230"/>
      <c r="T55" s="230"/>
      <c r="U55" s="230"/>
      <c r="V55" s="230"/>
    </row>
    <row r="56" spans="1:22" s="4" customFormat="1" ht="26.25" customHeight="1">
      <c r="A56" s="40" t="s">
        <v>55</v>
      </c>
      <c r="B56" s="41" t="s">
        <v>14</v>
      </c>
      <c r="C56" s="41"/>
      <c r="D56" s="41" t="s">
        <v>144</v>
      </c>
      <c r="E56" s="126">
        <f aca="true" t="shared" si="17" ref="E56:N56">E57+E60+E63</f>
        <v>3150</v>
      </c>
      <c r="F56" s="180">
        <f t="shared" si="17"/>
        <v>0</v>
      </c>
      <c r="G56" s="126">
        <f t="shared" si="17"/>
        <v>0</v>
      </c>
      <c r="H56" s="128">
        <f t="shared" si="17"/>
        <v>0</v>
      </c>
      <c r="I56" s="129">
        <f t="shared" si="17"/>
        <v>0</v>
      </c>
      <c r="J56" s="181">
        <f t="shared" si="17"/>
        <v>150</v>
      </c>
      <c r="K56" s="126">
        <f t="shared" si="17"/>
        <v>1500</v>
      </c>
      <c r="L56" s="126">
        <f t="shared" si="17"/>
        <v>1500</v>
      </c>
      <c r="M56" s="126">
        <f t="shared" si="17"/>
        <v>0</v>
      </c>
      <c r="N56" s="131">
        <f t="shared" si="17"/>
        <v>0</v>
      </c>
      <c r="O56" s="44"/>
      <c r="P56" s="39" t="s">
        <v>79</v>
      </c>
      <c r="S56" s="39">
        <v>480</v>
      </c>
      <c r="T56" s="39"/>
      <c r="U56" s="39">
        <v>480</v>
      </c>
      <c r="V56" s="39">
        <v>480</v>
      </c>
    </row>
    <row r="57" spans="1:22" s="4" customFormat="1" ht="15.75" customHeight="1">
      <c r="A57" s="277" t="s">
        <v>56</v>
      </c>
      <c r="B57" s="279" t="s">
        <v>15</v>
      </c>
      <c r="C57" s="252" t="s">
        <v>149</v>
      </c>
      <c r="D57" s="252" t="s">
        <v>141</v>
      </c>
      <c r="E57" s="101">
        <f aca="true" t="shared" si="18" ref="E57:N57">E58+E59</f>
        <v>3050</v>
      </c>
      <c r="F57" s="102">
        <f t="shared" si="18"/>
        <v>0</v>
      </c>
      <c r="G57" s="103">
        <f t="shared" si="18"/>
        <v>0</v>
      </c>
      <c r="H57" s="103">
        <f t="shared" si="18"/>
        <v>0</v>
      </c>
      <c r="I57" s="104">
        <f t="shared" si="18"/>
        <v>0</v>
      </c>
      <c r="J57" s="105">
        <f t="shared" si="18"/>
        <v>50</v>
      </c>
      <c r="K57" s="103">
        <f t="shared" si="18"/>
        <v>1500</v>
      </c>
      <c r="L57" s="103">
        <f t="shared" si="18"/>
        <v>1500</v>
      </c>
      <c r="M57" s="103">
        <f t="shared" si="18"/>
        <v>0</v>
      </c>
      <c r="N57" s="106">
        <f t="shared" si="18"/>
        <v>0</v>
      </c>
      <c r="O57" s="45"/>
      <c r="P57" s="229" t="s">
        <v>113</v>
      </c>
      <c r="S57" s="229"/>
      <c r="T57" s="229"/>
      <c r="U57" s="229"/>
      <c r="V57" s="229"/>
    </row>
    <row r="58" spans="1:22" s="4" customFormat="1" ht="15.75" customHeight="1">
      <c r="A58" s="277"/>
      <c r="B58" s="279"/>
      <c r="C58" s="252"/>
      <c r="D58" s="252"/>
      <c r="E58" s="115">
        <f aca="true" t="shared" si="19" ref="E58:E104">SUM(F58:N58)</f>
        <v>0</v>
      </c>
      <c r="F58" s="163"/>
      <c r="G58" s="171"/>
      <c r="H58" s="164"/>
      <c r="I58" s="165"/>
      <c r="J58" s="172"/>
      <c r="K58" s="171"/>
      <c r="L58" s="171"/>
      <c r="M58" s="171"/>
      <c r="N58" s="173"/>
      <c r="O58" s="18" t="s">
        <v>37</v>
      </c>
      <c r="P58" s="229"/>
      <c r="S58" s="229"/>
      <c r="T58" s="229"/>
      <c r="U58" s="229"/>
      <c r="V58" s="229"/>
    </row>
    <row r="59" spans="1:22" s="4" customFormat="1" ht="15.75" customHeight="1">
      <c r="A59" s="277"/>
      <c r="B59" s="279"/>
      <c r="C59" s="252"/>
      <c r="D59" s="252"/>
      <c r="E59" s="115">
        <f t="shared" si="19"/>
        <v>3050</v>
      </c>
      <c r="F59" s="163"/>
      <c r="G59" s="171"/>
      <c r="H59" s="164"/>
      <c r="I59" s="165"/>
      <c r="J59" s="182">
        <v>50</v>
      </c>
      <c r="K59" s="172">
        <v>1500</v>
      </c>
      <c r="L59" s="171">
        <v>1500</v>
      </c>
      <c r="M59" s="171"/>
      <c r="N59" s="173"/>
      <c r="O59" s="18" t="s">
        <v>38</v>
      </c>
      <c r="P59" s="229"/>
      <c r="S59" s="229"/>
      <c r="T59" s="229"/>
      <c r="U59" s="229"/>
      <c r="V59" s="229"/>
    </row>
    <row r="60" spans="1:22" s="4" customFormat="1" ht="16.5" customHeight="1">
      <c r="A60" s="277" t="s">
        <v>57</v>
      </c>
      <c r="B60" s="279" t="s">
        <v>16</v>
      </c>
      <c r="C60" s="252" t="s">
        <v>149</v>
      </c>
      <c r="D60" s="252" t="s">
        <v>77</v>
      </c>
      <c r="E60" s="101">
        <f>E61+E62</f>
        <v>50</v>
      </c>
      <c r="F60" s="183">
        <f aca="true" t="shared" si="20" ref="F60:N60">F61+F62</f>
        <v>0</v>
      </c>
      <c r="G60" s="101">
        <f t="shared" si="20"/>
        <v>0</v>
      </c>
      <c r="H60" s="103">
        <f t="shared" si="20"/>
        <v>0</v>
      </c>
      <c r="I60" s="104">
        <f t="shared" si="20"/>
        <v>0</v>
      </c>
      <c r="J60" s="184">
        <f t="shared" si="20"/>
        <v>50</v>
      </c>
      <c r="K60" s="101">
        <f t="shared" si="20"/>
        <v>0</v>
      </c>
      <c r="L60" s="101">
        <f t="shared" si="20"/>
        <v>0</v>
      </c>
      <c r="M60" s="101">
        <f t="shared" si="20"/>
        <v>0</v>
      </c>
      <c r="N60" s="101">
        <f t="shared" si="20"/>
        <v>0</v>
      </c>
      <c r="O60" s="45"/>
      <c r="P60" s="229" t="s">
        <v>78</v>
      </c>
      <c r="S60" s="229"/>
      <c r="T60" s="229"/>
      <c r="U60" s="229"/>
      <c r="V60" s="229"/>
    </row>
    <row r="61" spans="1:22" s="4" customFormat="1" ht="16.5" customHeight="1">
      <c r="A61" s="277"/>
      <c r="B61" s="279"/>
      <c r="C61" s="252"/>
      <c r="D61" s="252"/>
      <c r="E61" s="115">
        <f t="shared" si="19"/>
        <v>0</v>
      </c>
      <c r="F61" s="163"/>
      <c r="G61" s="164"/>
      <c r="H61" s="164"/>
      <c r="I61" s="165"/>
      <c r="J61" s="166"/>
      <c r="K61" s="164"/>
      <c r="L61" s="164"/>
      <c r="M61" s="164"/>
      <c r="N61" s="160"/>
      <c r="O61" s="18" t="s">
        <v>37</v>
      </c>
      <c r="P61" s="229"/>
      <c r="S61" s="229"/>
      <c r="T61" s="229"/>
      <c r="U61" s="229"/>
      <c r="V61" s="229"/>
    </row>
    <row r="62" spans="1:22" s="4" customFormat="1" ht="16.5" customHeight="1">
      <c r="A62" s="277"/>
      <c r="B62" s="279"/>
      <c r="C62" s="252"/>
      <c r="D62" s="252"/>
      <c r="E62" s="115">
        <f t="shared" si="19"/>
        <v>50</v>
      </c>
      <c r="F62" s="163"/>
      <c r="G62" s="164"/>
      <c r="H62" s="164"/>
      <c r="I62" s="165"/>
      <c r="J62" s="166">
        <v>50</v>
      </c>
      <c r="K62" s="164"/>
      <c r="L62" s="164"/>
      <c r="M62" s="164"/>
      <c r="N62" s="160"/>
      <c r="O62" s="18" t="s">
        <v>38</v>
      </c>
      <c r="P62" s="229"/>
      <c r="S62" s="229"/>
      <c r="T62" s="229"/>
      <c r="U62" s="229"/>
      <c r="V62" s="229"/>
    </row>
    <row r="63" spans="1:22" s="4" customFormat="1" ht="15.75" customHeight="1">
      <c r="A63" s="278" t="s">
        <v>58</v>
      </c>
      <c r="B63" s="280" t="s">
        <v>93</v>
      </c>
      <c r="C63" s="258" t="s">
        <v>149</v>
      </c>
      <c r="D63" s="261" t="s">
        <v>77</v>
      </c>
      <c r="E63" s="101">
        <f aca="true" t="shared" si="21" ref="E63:N63">E64+E65</f>
        <v>50</v>
      </c>
      <c r="F63" s="102">
        <f t="shared" si="21"/>
        <v>0</v>
      </c>
      <c r="G63" s="103">
        <f t="shared" si="21"/>
        <v>0</v>
      </c>
      <c r="H63" s="103">
        <f t="shared" si="21"/>
        <v>0</v>
      </c>
      <c r="I63" s="104">
        <f t="shared" si="21"/>
        <v>0</v>
      </c>
      <c r="J63" s="105">
        <f t="shared" si="21"/>
        <v>50</v>
      </c>
      <c r="K63" s="103">
        <f t="shared" si="21"/>
        <v>0</v>
      </c>
      <c r="L63" s="103">
        <f t="shared" si="21"/>
        <v>0</v>
      </c>
      <c r="M63" s="103">
        <f t="shared" si="21"/>
        <v>0</v>
      </c>
      <c r="N63" s="106">
        <f t="shared" si="21"/>
        <v>0</v>
      </c>
      <c r="O63" s="45"/>
      <c r="P63" s="243" t="s">
        <v>78</v>
      </c>
      <c r="S63" s="243"/>
      <c r="T63" s="243"/>
      <c r="U63" s="243"/>
      <c r="V63" s="243"/>
    </row>
    <row r="64" spans="1:22" s="4" customFormat="1" ht="16.5" customHeight="1">
      <c r="A64" s="304"/>
      <c r="B64" s="305"/>
      <c r="C64" s="258"/>
      <c r="D64" s="258"/>
      <c r="E64" s="115">
        <f t="shared" si="19"/>
        <v>0</v>
      </c>
      <c r="F64" s="163"/>
      <c r="G64" s="171"/>
      <c r="H64" s="164"/>
      <c r="I64" s="165"/>
      <c r="J64" s="172"/>
      <c r="K64" s="171"/>
      <c r="L64" s="171"/>
      <c r="M64" s="171"/>
      <c r="N64" s="173"/>
      <c r="O64" s="18" t="s">
        <v>37</v>
      </c>
      <c r="P64" s="245"/>
      <c r="S64" s="245"/>
      <c r="T64" s="245"/>
      <c r="U64" s="245"/>
      <c r="V64" s="245"/>
    </row>
    <row r="65" spans="1:22" s="4" customFormat="1" ht="16.5" customHeight="1" thickBot="1">
      <c r="A65" s="304"/>
      <c r="B65" s="305"/>
      <c r="C65" s="259"/>
      <c r="D65" s="258"/>
      <c r="E65" s="119">
        <f t="shared" si="19"/>
        <v>50</v>
      </c>
      <c r="F65" s="174"/>
      <c r="G65" s="175"/>
      <c r="H65" s="176"/>
      <c r="I65" s="169"/>
      <c r="J65" s="185">
        <v>50</v>
      </c>
      <c r="K65" s="186"/>
      <c r="L65" s="186"/>
      <c r="M65" s="186"/>
      <c r="N65" s="187"/>
      <c r="O65" s="35" t="s">
        <v>38</v>
      </c>
      <c r="P65" s="246"/>
      <c r="S65" s="246"/>
      <c r="T65" s="246"/>
      <c r="U65" s="246"/>
      <c r="V65" s="246"/>
    </row>
    <row r="66" spans="1:22" s="4" customFormat="1" ht="16.5" customHeight="1">
      <c r="A66" s="265" t="s">
        <v>60</v>
      </c>
      <c r="B66" s="257" t="s">
        <v>17</v>
      </c>
      <c r="C66" s="257" t="s">
        <v>149</v>
      </c>
      <c r="D66" s="257" t="s">
        <v>77</v>
      </c>
      <c r="E66" s="95">
        <f aca="true" t="shared" si="22" ref="E66:N66">E67+E68</f>
        <v>60</v>
      </c>
      <c r="F66" s="113">
        <f t="shared" si="22"/>
        <v>0</v>
      </c>
      <c r="G66" s="95">
        <f t="shared" si="22"/>
        <v>0</v>
      </c>
      <c r="H66" s="97">
        <f t="shared" si="22"/>
        <v>0</v>
      </c>
      <c r="I66" s="98">
        <f t="shared" si="22"/>
        <v>0</v>
      </c>
      <c r="J66" s="114">
        <f t="shared" si="22"/>
        <v>0</v>
      </c>
      <c r="K66" s="95">
        <f t="shared" si="22"/>
        <v>0</v>
      </c>
      <c r="L66" s="95">
        <f t="shared" si="22"/>
        <v>0</v>
      </c>
      <c r="M66" s="95">
        <f t="shared" si="22"/>
        <v>0</v>
      </c>
      <c r="N66" s="100">
        <f t="shared" si="22"/>
        <v>60</v>
      </c>
      <c r="O66" s="46"/>
      <c r="P66" s="244" t="s">
        <v>78</v>
      </c>
      <c r="S66" s="244"/>
      <c r="T66" s="244"/>
      <c r="U66" s="244"/>
      <c r="V66" s="244"/>
    </row>
    <row r="67" spans="1:22" s="4" customFormat="1" ht="16.5" customHeight="1">
      <c r="A67" s="266"/>
      <c r="B67" s="258"/>
      <c r="C67" s="258"/>
      <c r="D67" s="258"/>
      <c r="E67" s="115">
        <f t="shared" si="19"/>
        <v>0</v>
      </c>
      <c r="F67" s="102"/>
      <c r="G67" s="103"/>
      <c r="H67" s="103"/>
      <c r="I67" s="104"/>
      <c r="J67" s="105"/>
      <c r="K67" s="103"/>
      <c r="L67" s="103"/>
      <c r="M67" s="103"/>
      <c r="N67" s="106"/>
      <c r="O67" s="18" t="s">
        <v>37</v>
      </c>
      <c r="P67" s="245"/>
      <c r="S67" s="245"/>
      <c r="T67" s="245"/>
      <c r="U67" s="245"/>
      <c r="V67" s="245"/>
    </row>
    <row r="68" spans="1:22" s="4" customFormat="1" ht="16.5" customHeight="1" thickBot="1">
      <c r="A68" s="267"/>
      <c r="B68" s="259"/>
      <c r="C68" s="259"/>
      <c r="D68" s="259"/>
      <c r="E68" s="154">
        <f t="shared" si="19"/>
        <v>60</v>
      </c>
      <c r="F68" s="88"/>
      <c r="G68" s="89"/>
      <c r="H68" s="89"/>
      <c r="I68" s="188"/>
      <c r="J68" s="161"/>
      <c r="K68" s="124"/>
      <c r="L68" s="124"/>
      <c r="M68" s="124"/>
      <c r="N68" s="158">
        <v>60</v>
      </c>
      <c r="O68" s="35" t="s">
        <v>38</v>
      </c>
      <c r="P68" s="246"/>
      <c r="S68" s="246"/>
      <c r="T68" s="246"/>
      <c r="U68" s="246"/>
      <c r="V68" s="246"/>
    </row>
    <row r="69" spans="1:22" s="4" customFormat="1" ht="18.75" customHeight="1">
      <c r="A69" s="265" t="s">
        <v>61</v>
      </c>
      <c r="B69" s="257" t="s">
        <v>18</v>
      </c>
      <c r="C69" s="257" t="s">
        <v>149</v>
      </c>
      <c r="D69" s="257" t="s">
        <v>77</v>
      </c>
      <c r="E69" s="95">
        <f aca="true" t="shared" si="23" ref="E69:N69">E70+E71</f>
        <v>60</v>
      </c>
      <c r="F69" s="96">
        <f t="shared" si="23"/>
        <v>0</v>
      </c>
      <c r="G69" s="97">
        <f t="shared" si="23"/>
        <v>0</v>
      </c>
      <c r="H69" s="97">
        <f t="shared" si="23"/>
        <v>0</v>
      </c>
      <c r="I69" s="98">
        <f t="shared" si="23"/>
        <v>0</v>
      </c>
      <c r="J69" s="99">
        <f t="shared" si="23"/>
        <v>0</v>
      </c>
      <c r="K69" s="97">
        <f t="shared" si="23"/>
        <v>0</v>
      </c>
      <c r="L69" s="97">
        <f t="shared" si="23"/>
        <v>0</v>
      </c>
      <c r="M69" s="97">
        <f t="shared" si="23"/>
        <v>0</v>
      </c>
      <c r="N69" s="100">
        <f t="shared" si="23"/>
        <v>60</v>
      </c>
      <c r="O69" s="20"/>
      <c r="P69" s="244" t="s">
        <v>78</v>
      </c>
      <c r="S69" s="244"/>
      <c r="T69" s="244"/>
      <c r="U69" s="244"/>
      <c r="V69" s="244"/>
    </row>
    <row r="70" spans="1:22" s="4" customFormat="1" ht="19.5" customHeight="1">
      <c r="A70" s="266"/>
      <c r="B70" s="258"/>
      <c r="C70" s="258"/>
      <c r="D70" s="258"/>
      <c r="E70" s="115">
        <f t="shared" si="19"/>
        <v>0</v>
      </c>
      <c r="F70" s="102"/>
      <c r="G70" s="103"/>
      <c r="H70" s="103"/>
      <c r="I70" s="104"/>
      <c r="J70" s="105"/>
      <c r="K70" s="103"/>
      <c r="L70" s="103"/>
      <c r="M70" s="103"/>
      <c r="N70" s="106"/>
      <c r="O70" s="15" t="s">
        <v>37</v>
      </c>
      <c r="P70" s="245"/>
      <c r="S70" s="245"/>
      <c r="T70" s="245"/>
      <c r="U70" s="245"/>
      <c r="V70" s="245"/>
    </row>
    <row r="71" spans="1:22" s="4" customFormat="1" ht="19.5" customHeight="1" thickBot="1">
      <c r="A71" s="266"/>
      <c r="B71" s="258"/>
      <c r="C71" s="259"/>
      <c r="D71" s="258"/>
      <c r="E71" s="119">
        <f t="shared" si="19"/>
        <v>60</v>
      </c>
      <c r="F71" s="189"/>
      <c r="G71" s="124"/>
      <c r="H71" s="124"/>
      <c r="I71" s="188"/>
      <c r="J71" s="161"/>
      <c r="K71" s="124"/>
      <c r="L71" s="124"/>
      <c r="M71" s="124"/>
      <c r="N71" s="158">
        <v>60</v>
      </c>
      <c r="O71" s="21" t="s">
        <v>38</v>
      </c>
      <c r="P71" s="245"/>
      <c r="S71" s="245"/>
      <c r="T71" s="245"/>
      <c r="U71" s="245"/>
      <c r="V71" s="245"/>
    </row>
    <row r="72" spans="1:22" s="4" customFormat="1" ht="15" customHeight="1">
      <c r="A72" s="248" t="s">
        <v>62</v>
      </c>
      <c r="B72" s="251" t="s">
        <v>19</v>
      </c>
      <c r="C72" s="257" t="s">
        <v>149</v>
      </c>
      <c r="D72" s="251" t="s">
        <v>77</v>
      </c>
      <c r="E72" s="95">
        <f>E73+E74</f>
        <v>100</v>
      </c>
      <c r="F72" s="96">
        <f aca="true" t="shared" si="24" ref="F72:N72">F73+F74</f>
        <v>0</v>
      </c>
      <c r="G72" s="97">
        <f t="shared" si="24"/>
        <v>0</v>
      </c>
      <c r="H72" s="97">
        <f t="shared" si="24"/>
        <v>0</v>
      </c>
      <c r="I72" s="98">
        <f t="shared" si="24"/>
        <v>0</v>
      </c>
      <c r="J72" s="99">
        <f t="shared" si="24"/>
        <v>0</v>
      </c>
      <c r="K72" s="97">
        <f t="shared" si="24"/>
        <v>0</v>
      </c>
      <c r="L72" s="97">
        <f t="shared" si="24"/>
        <v>0</v>
      </c>
      <c r="M72" s="97">
        <f t="shared" si="24"/>
        <v>0</v>
      </c>
      <c r="N72" s="100">
        <f t="shared" si="24"/>
        <v>100</v>
      </c>
      <c r="O72" s="20"/>
      <c r="P72" s="228" t="s">
        <v>78</v>
      </c>
      <c r="S72" s="228"/>
      <c r="T72" s="228"/>
      <c r="U72" s="228"/>
      <c r="V72" s="228"/>
    </row>
    <row r="73" spans="1:22" s="4" customFormat="1" ht="15" customHeight="1">
      <c r="A73" s="249"/>
      <c r="B73" s="252"/>
      <c r="C73" s="258"/>
      <c r="D73" s="252"/>
      <c r="E73" s="115">
        <f t="shared" si="19"/>
        <v>0</v>
      </c>
      <c r="F73" s="102"/>
      <c r="G73" s="103"/>
      <c r="H73" s="103"/>
      <c r="I73" s="104"/>
      <c r="J73" s="105"/>
      <c r="K73" s="103"/>
      <c r="L73" s="103"/>
      <c r="M73" s="103"/>
      <c r="N73" s="106"/>
      <c r="O73" s="15" t="s">
        <v>37</v>
      </c>
      <c r="P73" s="229"/>
      <c r="S73" s="229"/>
      <c r="T73" s="229"/>
      <c r="U73" s="229"/>
      <c r="V73" s="229"/>
    </row>
    <row r="74" spans="1:22" s="4" customFormat="1" ht="15" customHeight="1" thickBot="1">
      <c r="A74" s="250"/>
      <c r="B74" s="253"/>
      <c r="C74" s="259"/>
      <c r="D74" s="253"/>
      <c r="E74" s="154">
        <f t="shared" si="19"/>
        <v>100</v>
      </c>
      <c r="F74" s="189"/>
      <c r="G74" s="124"/>
      <c r="H74" s="124"/>
      <c r="I74" s="188"/>
      <c r="J74" s="161"/>
      <c r="K74" s="124"/>
      <c r="L74" s="124"/>
      <c r="M74" s="124"/>
      <c r="N74" s="158">
        <v>100</v>
      </c>
      <c r="O74" s="25" t="s">
        <v>38</v>
      </c>
      <c r="P74" s="230"/>
      <c r="S74" s="230"/>
      <c r="T74" s="230"/>
      <c r="U74" s="230"/>
      <c r="V74" s="230"/>
    </row>
    <row r="75" spans="1:22" s="4" customFormat="1" ht="17.25" customHeight="1">
      <c r="A75" s="265" t="s">
        <v>63</v>
      </c>
      <c r="B75" s="257" t="s">
        <v>20</v>
      </c>
      <c r="C75" s="257" t="s">
        <v>149</v>
      </c>
      <c r="D75" s="257" t="s">
        <v>77</v>
      </c>
      <c r="E75" s="95">
        <f>E76+E77</f>
        <v>100</v>
      </c>
      <c r="F75" s="96">
        <f aca="true" t="shared" si="25" ref="F75:N75">F76+F77</f>
        <v>0</v>
      </c>
      <c r="G75" s="97">
        <f t="shared" si="25"/>
        <v>0</v>
      </c>
      <c r="H75" s="97">
        <f t="shared" si="25"/>
        <v>0</v>
      </c>
      <c r="I75" s="98">
        <f t="shared" si="25"/>
        <v>0</v>
      </c>
      <c r="J75" s="99">
        <f t="shared" si="25"/>
        <v>0</v>
      </c>
      <c r="K75" s="97">
        <f t="shared" si="25"/>
        <v>0</v>
      </c>
      <c r="L75" s="97">
        <f t="shared" si="25"/>
        <v>0</v>
      </c>
      <c r="M75" s="97">
        <f t="shared" si="25"/>
        <v>0</v>
      </c>
      <c r="N75" s="100">
        <f t="shared" si="25"/>
        <v>100</v>
      </c>
      <c r="O75" s="46"/>
      <c r="P75" s="244" t="s">
        <v>78</v>
      </c>
      <c r="S75" s="244"/>
      <c r="T75" s="244"/>
      <c r="U75" s="244"/>
      <c r="V75" s="244"/>
    </row>
    <row r="76" spans="1:22" s="4" customFormat="1" ht="17.25" customHeight="1">
      <c r="A76" s="266"/>
      <c r="B76" s="258"/>
      <c r="C76" s="258"/>
      <c r="D76" s="258"/>
      <c r="E76" s="115">
        <f t="shared" si="19"/>
        <v>0</v>
      </c>
      <c r="F76" s="102"/>
      <c r="G76" s="103"/>
      <c r="H76" s="103"/>
      <c r="I76" s="104"/>
      <c r="J76" s="105"/>
      <c r="K76" s="103"/>
      <c r="L76" s="103"/>
      <c r="M76" s="103"/>
      <c r="N76" s="106"/>
      <c r="O76" s="18" t="s">
        <v>37</v>
      </c>
      <c r="P76" s="245"/>
      <c r="S76" s="245"/>
      <c r="T76" s="245"/>
      <c r="U76" s="245"/>
      <c r="V76" s="245"/>
    </row>
    <row r="77" spans="1:22" s="4" customFormat="1" ht="17.25" customHeight="1" thickBot="1">
      <c r="A77" s="267"/>
      <c r="B77" s="259"/>
      <c r="C77" s="259"/>
      <c r="D77" s="259"/>
      <c r="E77" s="154">
        <f t="shared" si="19"/>
        <v>100</v>
      </c>
      <c r="F77" s="189"/>
      <c r="G77" s="124"/>
      <c r="H77" s="124"/>
      <c r="I77" s="188"/>
      <c r="J77" s="161"/>
      <c r="K77" s="124"/>
      <c r="L77" s="124"/>
      <c r="M77" s="124"/>
      <c r="N77" s="158">
        <v>100</v>
      </c>
      <c r="O77" s="35" t="s">
        <v>38</v>
      </c>
      <c r="P77" s="246"/>
      <c r="S77" s="246"/>
      <c r="T77" s="246"/>
      <c r="U77" s="246"/>
      <c r="V77" s="246"/>
    </row>
    <row r="78" spans="1:22" s="4" customFormat="1" ht="18" customHeight="1">
      <c r="A78" s="265" t="s">
        <v>64</v>
      </c>
      <c r="B78" s="257" t="s">
        <v>21</v>
      </c>
      <c r="C78" s="257" t="s">
        <v>149</v>
      </c>
      <c r="D78" s="254" t="s">
        <v>77</v>
      </c>
      <c r="E78" s="190">
        <f>E79+E80</f>
        <v>50</v>
      </c>
      <c r="F78" s="96">
        <f aca="true" t="shared" si="26" ref="F78:N78">F79+F80</f>
        <v>0</v>
      </c>
      <c r="G78" s="97">
        <f t="shared" si="26"/>
        <v>0</v>
      </c>
      <c r="H78" s="97">
        <f t="shared" si="26"/>
        <v>0</v>
      </c>
      <c r="I78" s="98">
        <f t="shared" si="26"/>
        <v>0</v>
      </c>
      <c r="J78" s="99">
        <f t="shared" si="26"/>
        <v>0</v>
      </c>
      <c r="K78" s="97">
        <f t="shared" si="26"/>
        <v>0</v>
      </c>
      <c r="L78" s="97">
        <f t="shared" si="26"/>
        <v>0</v>
      </c>
      <c r="M78" s="97">
        <f t="shared" si="26"/>
        <v>0</v>
      </c>
      <c r="N78" s="100">
        <f t="shared" si="26"/>
        <v>50</v>
      </c>
      <c r="O78" s="46"/>
      <c r="P78" s="244" t="s">
        <v>78</v>
      </c>
      <c r="S78" s="244"/>
      <c r="T78" s="244"/>
      <c r="U78" s="244"/>
      <c r="V78" s="244"/>
    </row>
    <row r="79" spans="1:22" s="4" customFormat="1" ht="18" customHeight="1">
      <c r="A79" s="266"/>
      <c r="B79" s="258"/>
      <c r="C79" s="258"/>
      <c r="D79" s="255"/>
      <c r="E79" s="191">
        <f t="shared" si="19"/>
        <v>0</v>
      </c>
      <c r="F79" s="102"/>
      <c r="G79" s="103"/>
      <c r="H79" s="103"/>
      <c r="I79" s="104"/>
      <c r="J79" s="105"/>
      <c r="K79" s="103"/>
      <c r="L79" s="103"/>
      <c r="M79" s="103"/>
      <c r="N79" s="106"/>
      <c r="O79" s="18" t="s">
        <v>37</v>
      </c>
      <c r="P79" s="245"/>
      <c r="S79" s="245"/>
      <c r="T79" s="245"/>
      <c r="U79" s="245"/>
      <c r="V79" s="245"/>
    </row>
    <row r="80" spans="1:22" s="4" customFormat="1" ht="18" customHeight="1" thickBot="1">
      <c r="A80" s="267"/>
      <c r="B80" s="259"/>
      <c r="C80" s="259"/>
      <c r="D80" s="256"/>
      <c r="E80" s="192">
        <f t="shared" si="19"/>
        <v>50</v>
      </c>
      <c r="F80" s="189"/>
      <c r="G80" s="124"/>
      <c r="H80" s="124"/>
      <c r="I80" s="188"/>
      <c r="J80" s="161"/>
      <c r="K80" s="124"/>
      <c r="L80" s="124"/>
      <c r="M80" s="124"/>
      <c r="N80" s="158">
        <v>50</v>
      </c>
      <c r="O80" s="35" t="s">
        <v>38</v>
      </c>
      <c r="P80" s="246"/>
      <c r="S80" s="246"/>
      <c r="T80" s="246"/>
      <c r="U80" s="246"/>
      <c r="V80" s="246"/>
    </row>
    <row r="81" spans="1:22" s="4" customFormat="1" ht="19.5" customHeight="1">
      <c r="A81" s="265" t="s">
        <v>65</v>
      </c>
      <c r="B81" s="257" t="s">
        <v>22</v>
      </c>
      <c r="C81" s="257" t="s">
        <v>149</v>
      </c>
      <c r="D81" s="257" t="s">
        <v>77</v>
      </c>
      <c r="E81" s="95">
        <f>E82+E83</f>
        <v>50</v>
      </c>
      <c r="F81" s="96">
        <f aca="true" t="shared" si="27" ref="F81:N81">F82+F83</f>
        <v>0</v>
      </c>
      <c r="G81" s="97">
        <f t="shared" si="27"/>
        <v>0</v>
      </c>
      <c r="H81" s="97">
        <f t="shared" si="27"/>
        <v>0</v>
      </c>
      <c r="I81" s="98">
        <f t="shared" si="27"/>
        <v>0</v>
      </c>
      <c r="J81" s="99">
        <f t="shared" si="27"/>
        <v>0</v>
      </c>
      <c r="K81" s="97">
        <f t="shared" si="27"/>
        <v>0</v>
      </c>
      <c r="L81" s="97">
        <f t="shared" si="27"/>
        <v>0</v>
      </c>
      <c r="M81" s="97">
        <f t="shared" si="27"/>
        <v>0</v>
      </c>
      <c r="N81" s="100">
        <f t="shared" si="27"/>
        <v>50</v>
      </c>
      <c r="O81" s="46"/>
      <c r="P81" s="244" t="s">
        <v>78</v>
      </c>
      <c r="S81" s="244"/>
      <c r="T81" s="244"/>
      <c r="U81" s="244"/>
      <c r="V81" s="244"/>
    </row>
    <row r="82" spans="1:22" s="4" customFormat="1" ht="19.5" customHeight="1">
      <c r="A82" s="266"/>
      <c r="B82" s="258"/>
      <c r="C82" s="258"/>
      <c r="D82" s="258"/>
      <c r="E82" s="115">
        <f t="shared" si="19"/>
        <v>0</v>
      </c>
      <c r="F82" s="102"/>
      <c r="G82" s="103"/>
      <c r="H82" s="103"/>
      <c r="I82" s="104"/>
      <c r="J82" s="105"/>
      <c r="K82" s="103"/>
      <c r="L82" s="103"/>
      <c r="M82" s="103"/>
      <c r="N82" s="106"/>
      <c r="O82" s="18" t="s">
        <v>37</v>
      </c>
      <c r="P82" s="245"/>
      <c r="S82" s="245"/>
      <c r="T82" s="245"/>
      <c r="U82" s="245"/>
      <c r="V82" s="245"/>
    </row>
    <row r="83" spans="1:22" s="4" customFormat="1" ht="19.5" customHeight="1" thickBot="1">
      <c r="A83" s="266"/>
      <c r="B83" s="258"/>
      <c r="C83" s="259"/>
      <c r="D83" s="258"/>
      <c r="E83" s="119">
        <f t="shared" si="19"/>
        <v>50</v>
      </c>
      <c r="F83" s="189"/>
      <c r="G83" s="124"/>
      <c r="H83" s="124"/>
      <c r="I83" s="188"/>
      <c r="J83" s="161"/>
      <c r="K83" s="124"/>
      <c r="L83" s="124"/>
      <c r="M83" s="124"/>
      <c r="N83" s="158">
        <v>50</v>
      </c>
      <c r="O83" s="36" t="s">
        <v>38</v>
      </c>
      <c r="P83" s="245"/>
      <c r="S83" s="245"/>
      <c r="T83" s="245"/>
      <c r="U83" s="245"/>
      <c r="V83" s="245"/>
    </row>
    <row r="84" spans="1:22" s="4" customFormat="1" ht="19.5" customHeight="1">
      <c r="A84" s="248" t="s">
        <v>66</v>
      </c>
      <c r="B84" s="257" t="s">
        <v>154</v>
      </c>
      <c r="C84" s="257" t="s">
        <v>149</v>
      </c>
      <c r="D84" s="251" t="s">
        <v>143</v>
      </c>
      <c r="E84" s="95">
        <f>E85+E86</f>
        <v>1976.3</v>
      </c>
      <c r="F84" s="96">
        <f aca="true" t="shared" si="28" ref="F84:N84">F85+F86</f>
        <v>0</v>
      </c>
      <c r="G84" s="97">
        <f t="shared" si="28"/>
        <v>755.3</v>
      </c>
      <c r="H84" s="97">
        <f t="shared" si="28"/>
        <v>0</v>
      </c>
      <c r="I84" s="98">
        <f t="shared" si="28"/>
        <v>0</v>
      </c>
      <c r="J84" s="99">
        <f t="shared" si="28"/>
        <v>0</v>
      </c>
      <c r="K84" s="97">
        <f t="shared" si="28"/>
        <v>1221</v>
      </c>
      <c r="L84" s="97">
        <f t="shared" si="28"/>
        <v>0</v>
      </c>
      <c r="M84" s="97">
        <f t="shared" si="28"/>
        <v>0</v>
      </c>
      <c r="N84" s="100">
        <f t="shared" si="28"/>
        <v>0</v>
      </c>
      <c r="O84" s="26"/>
      <c r="P84" s="244" t="s">
        <v>114</v>
      </c>
      <c r="S84" s="244">
        <v>1544</v>
      </c>
      <c r="T84" s="244"/>
      <c r="U84" s="244"/>
      <c r="V84" s="244">
        <v>1544</v>
      </c>
    </row>
    <row r="85" spans="1:22" s="4" customFormat="1" ht="19.5" customHeight="1">
      <c r="A85" s="249"/>
      <c r="B85" s="258"/>
      <c r="C85" s="258"/>
      <c r="D85" s="252"/>
      <c r="E85" s="115">
        <f t="shared" si="19"/>
        <v>0</v>
      </c>
      <c r="F85" s="116"/>
      <c r="G85" s="117"/>
      <c r="H85" s="117"/>
      <c r="I85" s="104"/>
      <c r="J85" s="105"/>
      <c r="K85" s="103"/>
      <c r="L85" s="103"/>
      <c r="M85" s="103"/>
      <c r="N85" s="106"/>
      <c r="O85" s="15" t="s">
        <v>37</v>
      </c>
      <c r="P85" s="245"/>
      <c r="S85" s="245"/>
      <c r="T85" s="245"/>
      <c r="U85" s="245"/>
      <c r="V85" s="245"/>
    </row>
    <row r="86" spans="1:22" s="4" customFormat="1" ht="19.5" customHeight="1" thickBot="1">
      <c r="A86" s="250"/>
      <c r="B86" s="259"/>
      <c r="C86" s="259"/>
      <c r="D86" s="253"/>
      <c r="E86" s="154">
        <f t="shared" si="19"/>
        <v>1976.3</v>
      </c>
      <c r="F86" s="155"/>
      <c r="G86" s="92">
        <v>755.3</v>
      </c>
      <c r="H86" s="92"/>
      <c r="I86" s="156"/>
      <c r="J86" s="91"/>
      <c r="K86" s="89">
        <v>1221</v>
      </c>
      <c r="L86" s="89"/>
      <c r="M86" s="89"/>
      <c r="N86" s="93"/>
      <c r="O86" s="25" t="s">
        <v>38</v>
      </c>
      <c r="P86" s="246"/>
      <c r="S86" s="245"/>
      <c r="T86" s="245"/>
      <c r="U86" s="245"/>
      <c r="V86" s="245"/>
    </row>
    <row r="87" spans="1:22" s="4" customFormat="1" ht="19.5" customHeight="1">
      <c r="A87" s="248" t="s">
        <v>96</v>
      </c>
      <c r="B87" s="257" t="s">
        <v>153</v>
      </c>
      <c r="C87" s="257" t="s">
        <v>149</v>
      </c>
      <c r="D87" s="251" t="s">
        <v>143</v>
      </c>
      <c r="E87" s="95">
        <f>E88+E89</f>
        <v>3417.9</v>
      </c>
      <c r="F87" s="96">
        <f aca="true" t="shared" si="29" ref="F87:N87">F88+F89</f>
        <v>0</v>
      </c>
      <c r="G87" s="97">
        <f t="shared" si="29"/>
        <v>1306.2</v>
      </c>
      <c r="H87" s="97">
        <f t="shared" si="29"/>
        <v>0</v>
      </c>
      <c r="I87" s="98">
        <f t="shared" si="29"/>
        <v>0</v>
      </c>
      <c r="J87" s="99">
        <f t="shared" si="29"/>
        <v>1111.7</v>
      </c>
      <c r="K87" s="97">
        <f t="shared" si="29"/>
        <v>1000</v>
      </c>
      <c r="L87" s="97">
        <f t="shared" si="29"/>
        <v>0</v>
      </c>
      <c r="M87" s="97">
        <f t="shared" si="29"/>
        <v>0</v>
      </c>
      <c r="N87" s="100">
        <f t="shared" si="29"/>
        <v>0</v>
      </c>
      <c r="O87" s="46"/>
      <c r="P87" s="228" t="s">
        <v>119</v>
      </c>
      <c r="S87" s="228">
        <v>500</v>
      </c>
      <c r="T87" s="228"/>
      <c r="U87" s="228"/>
      <c r="V87" s="228">
        <v>500</v>
      </c>
    </row>
    <row r="88" spans="1:22" s="4" customFormat="1" ht="19.5" customHeight="1">
      <c r="A88" s="249"/>
      <c r="B88" s="258"/>
      <c r="C88" s="258"/>
      <c r="D88" s="252"/>
      <c r="E88" s="115">
        <f t="shared" si="19"/>
        <v>0</v>
      </c>
      <c r="F88" s="116"/>
      <c r="G88" s="117"/>
      <c r="H88" s="117"/>
      <c r="I88" s="104"/>
      <c r="J88" s="105"/>
      <c r="K88" s="103"/>
      <c r="L88" s="103"/>
      <c r="M88" s="103"/>
      <c r="N88" s="106"/>
      <c r="O88" s="18" t="s">
        <v>37</v>
      </c>
      <c r="P88" s="229"/>
      <c r="S88" s="229"/>
      <c r="T88" s="229"/>
      <c r="U88" s="229"/>
      <c r="V88" s="229"/>
    </row>
    <row r="89" spans="1:22" s="4" customFormat="1" ht="19.5" customHeight="1" thickBot="1">
      <c r="A89" s="250"/>
      <c r="B89" s="259"/>
      <c r="C89" s="259"/>
      <c r="D89" s="253"/>
      <c r="E89" s="154">
        <f t="shared" si="19"/>
        <v>3417.9</v>
      </c>
      <c r="F89" s="155"/>
      <c r="G89" s="92">
        <v>1306.2</v>
      </c>
      <c r="H89" s="92"/>
      <c r="I89" s="122"/>
      <c r="J89" s="123">
        <v>1111.7</v>
      </c>
      <c r="K89" s="121">
        <v>1000</v>
      </c>
      <c r="L89" s="124"/>
      <c r="M89" s="124"/>
      <c r="N89" s="125"/>
      <c r="O89" s="35" t="s">
        <v>38</v>
      </c>
      <c r="P89" s="230"/>
      <c r="S89" s="230"/>
      <c r="T89" s="230"/>
      <c r="U89" s="230"/>
      <c r="V89" s="230"/>
    </row>
    <row r="90" spans="1:22" s="4" customFormat="1" ht="14.25" customHeight="1">
      <c r="A90" s="265" t="s">
        <v>98</v>
      </c>
      <c r="B90" s="257" t="s">
        <v>97</v>
      </c>
      <c r="C90" s="257" t="s">
        <v>149</v>
      </c>
      <c r="D90" s="257" t="s">
        <v>99</v>
      </c>
      <c r="E90" s="95">
        <f>E91+E92</f>
        <v>1300</v>
      </c>
      <c r="F90" s="96">
        <f aca="true" t="shared" si="30" ref="F90:N90">F91+F92</f>
        <v>0</v>
      </c>
      <c r="G90" s="97">
        <f t="shared" si="30"/>
        <v>0</v>
      </c>
      <c r="H90" s="99">
        <f t="shared" si="30"/>
        <v>0</v>
      </c>
      <c r="I90" s="114">
        <f t="shared" si="30"/>
        <v>0</v>
      </c>
      <c r="J90" s="96">
        <f t="shared" si="30"/>
        <v>50</v>
      </c>
      <c r="K90" s="97">
        <f t="shared" si="30"/>
        <v>1250</v>
      </c>
      <c r="L90" s="97">
        <f t="shared" si="30"/>
        <v>0</v>
      </c>
      <c r="M90" s="97">
        <f t="shared" si="30"/>
        <v>0</v>
      </c>
      <c r="N90" s="100">
        <f t="shared" si="30"/>
        <v>0</v>
      </c>
      <c r="O90" s="47"/>
      <c r="P90" s="244" t="s">
        <v>115</v>
      </c>
      <c r="S90" s="244">
        <v>640</v>
      </c>
      <c r="T90" s="244">
        <v>640</v>
      </c>
      <c r="U90" s="244"/>
      <c r="V90" s="244">
        <v>640</v>
      </c>
    </row>
    <row r="91" spans="1:22" s="4" customFormat="1" ht="14.25" customHeight="1">
      <c r="A91" s="266"/>
      <c r="B91" s="258"/>
      <c r="C91" s="258"/>
      <c r="D91" s="258"/>
      <c r="E91" s="115">
        <f t="shared" si="19"/>
        <v>0</v>
      </c>
      <c r="F91" s="116"/>
      <c r="G91" s="117"/>
      <c r="H91" s="117"/>
      <c r="I91" s="184"/>
      <c r="J91" s="116"/>
      <c r="K91" s="103"/>
      <c r="L91" s="103"/>
      <c r="M91" s="103"/>
      <c r="N91" s="106"/>
      <c r="O91" s="21" t="s">
        <v>37</v>
      </c>
      <c r="P91" s="245"/>
      <c r="S91" s="245"/>
      <c r="T91" s="245"/>
      <c r="U91" s="245"/>
      <c r="V91" s="245"/>
    </row>
    <row r="92" spans="1:22" s="4" customFormat="1" ht="17.25" customHeight="1" thickBot="1">
      <c r="A92" s="266"/>
      <c r="B92" s="258"/>
      <c r="C92" s="259"/>
      <c r="D92" s="258"/>
      <c r="E92" s="119">
        <f t="shared" si="19"/>
        <v>1300</v>
      </c>
      <c r="F92" s="120"/>
      <c r="G92" s="121"/>
      <c r="H92" s="121"/>
      <c r="I92" s="192"/>
      <c r="J92" s="155">
        <v>50</v>
      </c>
      <c r="K92" s="92">
        <v>1250</v>
      </c>
      <c r="L92" s="89"/>
      <c r="M92" s="89"/>
      <c r="N92" s="93"/>
      <c r="O92" s="25" t="s">
        <v>38</v>
      </c>
      <c r="P92" s="246"/>
      <c r="S92" s="246"/>
      <c r="T92" s="246"/>
      <c r="U92" s="246"/>
      <c r="V92" s="246"/>
    </row>
    <row r="93" spans="1:22" s="4" customFormat="1" ht="14.25" customHeight="1">
      <c r="A93" s="248" t="s">
        <v>128</v>
      </c>
      <c r="B93" s="251" t="s">
        <v>126</v>
      </c>
      <c r="C93" s="257" t="s">
        <v>149</v>
      </c>
      <c r="D93" s="251" t="s">
        <v>77</v>
      </c>
      <c r="E93" s="95">
        <f>E94+E95</f>
        <v>50</v>
      </c>
      <c r="F93" s="96">
        <f aca="true" t="shared" si="31" ref="F93:N93">F94+F95</f>
        <v>0</v>
      </c>
      <c r="G93" s="97">
        <f t="shared" si="31"/>
        <v>0</v>
      </c>
      <c r="H93" s="97">
        <f t="shared" si="31"/>
        <v>0</v>
      </c>
      <c r="I93" s="193">
        <f t="shared" si="31"/>
        <v>0</v>
      </c>
      <c r="J93" s="194">
        <f t="shared" si="31"/>
        <v>0</v>
      </c>
      <c r="K93" s="195">
        <f t="shared" si="31"/>
        <v>0</v>
      </c>
      <c r="L93" s="195">
        <f t="shared" si="31"/>
        <v>0</v>
      </c>
      <c r="M93" s="195">
        <f t="shared" si="31"/>
        <v>0</v>
      </c>
      <c r="N93" s="196">
        <f t="shared" si="31"/>
        <v>50</v>
      </c>
      <c r="O93" s="46"/>
      <c r="P93" s="244" t="s">
        <v>78</v>
      </c>
      <c r="S93" s="244"/>
      <c r="T93" s="244"/>
      <c r="U93" s="244"/>
      <c r="V93" s="244"/>
    </row>
    <row r="94" spans="1:22" s="4" customFormat="1" ht="12" customHeight="1">
      <c r="A94" s="249"/>
      <c r="B94" s="252"/>
      <c r="C94" s="258"/>
      <c r="D94" s="252"/>
      <c r="E94" s="115">
        <f t="shared" si="19"/>
        <v>0</v>
      </c>
      <c r="F94" s="102"/>
      <c r="G94" s="103"/>
      <c r="H94" s="103"/>
      <c r="I94" s="104"/>
      <c r="J94" s="105"/>
      <c r="K94" s="103"/>
      <c r="L94" s="103"/>
      <c r="M94" s="103"/>
      <c r="N94" s="106"/>
      <c r="O94" s="36" t="s">
        <v>37</v>
      </c>
      <c r="P94" s="245"/>
      <c r="S94" s="245"/>
      <c r="T94" s="245"/>
      <c r="U94" s="245"/>
      <c r="V94" s="245"/>
    </row>
    <row r="95" spans="1:22" s="4" customFormat="1" ht="12" customHeight="1" thickBot="1">
      <c r="A95" s="260"/>
      <c r="B95" s="261"/>
      <c r="C95" s="259"/>
      <c r="D95" s="261"/>
      <c r="E95" s="119">
        <f t="shared" si="19"/>
        <v>50</v>
      </c>
      <c r="F95" s="189"/>
      <c r="G95" s="124"/>
      <c r="H95" s="124"/>
      <c r="I95" s="188"/>
      <c r="J95" s="161"/>
      <c r="K95" s="124"/>
      <c r="L95" s="124"/>
      <c r="M95" s="124"/>
      <c r="N95" s="158">
        <v>50</v>
      </c>
      <c r="O95" s="36" t="s">
        <v>38</v>
      </c>
      <c r="P95" s="245"/>
      <c r="S95" s="245"/>
      <c r="T95" s="245"/>
      <c r="U95" s="245"/>
      <c r="V95" s="245"/>
    </row>
    <row r="96" spans="1:22" s="4" customFormat="1" ht="14.25" customHeight="1">
      <c r="A96" s="248" t="s">
        <v>129</v>
      </c>
      <c r="B96" s="251" t="s">
        <v>127</v>
      </c>
      <c r="C96" s="257" t="s">
        <v>149</v>
      </c>
      <c r="D96" s="251" t="s">
        <v>77</v>
      </c>
      <c r="E96" s="95">
        <f>E97+E98</f>
        <v>50</v>
      </c>
      <c r="F96" s="96">
        <f aca="true" t="shared" si="32" ref="F96:N96">F97+F98</f>
        <v>0</v>
      </c>
      <c r="G96" s="97">
        <f t="shared" si="32"/>
        <v>0</v>
      </c>
      <c r="H96" s="97">
        <f t="shared" si="32"/>
        <v>0</v>
      </c>
      <c r="I96" s="98">
        <f t="shared" si="32"/>
        <v>0</v>
      </c>
      <c r="J96" s="99">
        <f t="shared" si="32"/>
        <v>0</v>
      </c>
      <c r="K96" s="97">
        <f t="shared" si="32"/>
        <v>0</v>
      </c>
      <c r="L96" s="97">
        <f t="shared" si="32"/>
        <v>0</v>
      </c>
      <c r="M96" s="97">
        <f t="shared" si="32"/>
        <v>0</v>
      </c>
      <c r="N96" s="100">
        <f t="shared" si="32"/>
        <v>50</v>
      </c>
      <c r="O96" s="46"/>
      <c r="P96" s="228" t="s">
        <v>78</v>
      </c>
      <c r="S96" s="228"/>
      <c r="T96" s="228"/>
      <c r="U96" s="228"/>
      <c r="V96" s="228"/>
    </row>
    <row r="97" spans="1:22" s="4" customFormat="1" ht="12" customHeight="1">
      <c r="A97" s="249"/>
      <c r="B97" s="252"/>
      <c r="C97" s="258"/>
      <c r="D97" s="252"/>
      <c r="E97" s="115">
        <f t="shared" si="19"/>
        <v>0</v>
      </c>
      <c r="F97" s="102"/>
      <c r="G97" s="103"/>
      <c r="H97" s="103"/>
      <c r="I97" s="104"/>
      <c r="J97" s="105"/>
      <c r="K97" s="103"/>
      <c r="L97" s="103"/>
      <c r="M97" s="103"/>
      <c r="N97" s="106"/>
      <c r="O97" s="18" t="s">
        <v>37</v>
      </c>
      <c r="P97" s="229"/>
      <c r="S97" s="229"/>
      <c r="T97" s="229"/>
      <c r="U97" s="229"/>
      <c r="V97" s="229"/>
    </row>
    <row r="98" spans="1:22" s="4" customFormat="1" ht="12" customHeight="1" thickBot="1">
      <c r="A98" s="250"/>
      <c r="B98" s="253"/>
      <c r="C98" s="259"/>
      <c r="D98" s="253"/>
      <c r="E98" s="154">
        <f t="shared" si="19"/>
        <v>50</v>
      </c>
      <c r="F98" s="88"/>
      <c r="G98" s="89"/>
      <c r="H98" s="89"/>
      <c r="I98" s="90"/>
      <c r="J98" s="91"/>
      <c r="K98" s="89"/>
      <c r="L98" s="89"/>
      <c r="M98" s="89"/>
      <c r="N98" s="152">
        <v>50</v>
      </c>
      <c r="O98" s="35" t="s">
        <v>38</v>
      </c>
      <c r="P98" s="230"/>
      <c r="S98" s="230"/>
      <c r="T98" s="230"/>
      <c r="U98" s="230"/>
      <c r="V98" s="230"/>
    </row>
    <row r="99" spans="1:22" s="4" customFormat="1" ht="14.25" customHeight="1">
      <c r="A99" s="248" t="s">
        <v>130</v>
      </c>
      <c r="B99" s="251" t="s">
        <v>133</v>
      </c>
      <c r="C99" s="257" t="s">
        <v>149</v>
      </c>
      <c r="D99" s="251" t="s">
        <v>77</v>
      </c>
      <c r="E99" s="95">
        <f>E100+E101</f>
        <v>50</v>
      </c>
      <c r="F99" s="96">
        <f aca="true" t="shared" si="33" ref="F99:N99">F100+F101</f>
        <v>0</v>
      </c>
      <c r="G99" s="97">
        <f t="shared" si="33"/>
        <v>0</v>
      </c>
      <c r="H99" s="97">
        <f t="shared" si="33"/>
        <v>0</v>
      </c>
      <c r="I99" s="98">
        <f t="shared" si="33"/>
        <v>0</v>
      </c>
      <c r="J99" s="99">
        <f t="shared" si="33"/>
        <v>0</v>
      </c>
      <c r="K99" s="97">
        <f t="shared" si="33"/>
        <v>0</v>
      </c>
      <c r="L99" s="97">
        <f t="shared" si="33"/>
        <v>0</v>
      </c>
      <c r="M99" s="97">
        <f t="shared" si="33"/>
        <v>0</v>
      </c>
      <c r="N99" s="100">
        <f t="shared" si="33"/>
        <v>50</v>
      </c>
      <c r="O99" s="46"/>
      <c r="P99" s="228" t="s">
        <v>78</v>
      </c>
      <c r="S99" s="228"/>
      <c r="T99" s="228"/>
      <c r="U99" s="228"/>
      <c r="V99" s="228"/>
    </row>
    <row r="100" spans="1:22" s="4" customFormat="1" ht="12" customHeight="1">
      <c r="A100" s="249"/>
      <c r="B100" s="252"/>
      <c r="C100" s="258"/>
      <c r="D100" s="252"/>
      <c r="E100" s="115">
        <f t="shared" si="19"/>
        <v>0</v>
      </c>
      <c r="F100" s="102"/>
      <c r="G100" s="103"/>
      <c r="H100" s="103"/>
      <c r="I100" s="104"/>
      <c r="J100" s="105"/>
      <c r="K100" s="103"/>
      <c r="L100" s="103"/>
      <c r="M100" s="103"/>
      <c r="N100" s="106"/>
      <c r="O100" s="18" t="s">
        <v>37</v>
      </c>
      <c r="P100" s="229"/>
      <c r="S100" s="229"/>
      <c r="T100" s="229"/>
      <c r="U100" s="229"/>
      <c r="V100" s="229"/>
    </row>
    <row r="101" spans="1:22" s="4" customFormat="1" ht="12" customHeight="1" thickBot="1">
      <c r="A101" s="250"/>
      <c r="B101" s="253"/>
      <c r="C101" s="259"/>
      <c r="D101" s="253"/>
      <c r="E101" s="154">
        <f t="shared" si="19"/>
        <v>50</v>
      </c>
      <c r="F101" s="88"/>
      <c r="G101" s="89"/>
      <c r="H101" s="89"/>
      <c r="I101" s="90"/>
      <c r="J101" s="91"/>
      <c r="K101" s="89"/>
      <c r="L101" s="89"/>
      <c r="M101" s="89"/>
      <c r="N101" s="152">
        <v>50</v>
      </c>
      <c r="O101" s="35" t="s">
        <v>38</v>
      </c>
      <c r="P101" s="230"/>
      <c r="S101" s="230"/>
      <c r="T101" s="230"/>
      <c r="U101" s="230"/>
      <c r="V101" s="230"/>
    </row>
    <row r="102" spans="1:22" s="4" customFormat="1" ht="14.25" customHeight="1">
      <c r="A102" s="248" t="s">
        <v>132</v>
      </c>
      <c r="B102" s="251" t="s">
        <v>23</v>
      </c>
      <c r="C102" s="257" t="s">
        <v>149</v>
      </c>
      <c r="D102" s="251" t="s">
        <v>77</v>
      </c>
      <c r="E102" s="95">
        <f>E103+E104</f>
        <v>150</v>
      </c>
      <c r="F102" s="96">
        <f aca="true" t="shared" si="34" ref="F102:N102">F103+F104</f>
        <v>0</v>
      </c>
      <c r="G102" s="97">
        <f t="shared" si="34"/>
        <v>0</v>
      </c>
      <c r="H102" s="97">
        <f t="shared" si="34"/>
        <v>0</v>
      </c>
      <c r="I102" s="98">
        <f t="shared" si="34"/>
        <v>0</v>
      </c>
      <c r="J102" s="99">
        <f t="shared" si="34"/>
        <v>0</v>
      </c>
      <c r="K102" s="97">
        <f t="shared" si="34"/>
        <v>0</v>
      </c>
      <c r="L102" s="97">
        <f t="shared" si="34"/>
        <v>0</v>
      </c>
      <c r="M102" s="97">
        <f t="shared" si="34"/>
        <v>0</v>
      </c>
      <c r="N102" s="100">
        <f t="shared" si="34"/>
        <v>150</v>
      </c>
      <c r="O102" s="46"/>
      <c r="P102" s="228" t="s">
        <v>78</v>
      </c>
      <c r="S102" s="228"/>
      <c r="T102" s="228"/>
      <c r="U102" s="228"/>
      <c r="V102" s="228"/>
    </row>
    <row r="103" spans="1:22" s="4" customFormat="1" ht="14.25" customHeight="1">
      <c r="A103" s="249"/>
      <c r="B103" s="252"/>
      <c r="C103" s="258"/>
      <c r="D103" s="252"/>
      <c r="E103" s="115">
        <f t="shared" si="19"/>
        <v>0</v>
      </c>
      <c r="F103" s="102"/>
      <c r="G103" s="103"/>
      <c r="H103" s="103"/>
      <c r="I103" s="104"/>
      <c r="J103" s="105"/>
      <c r="K103" s="103"/>
      <c r="L103" s="103"/>
      <c r="M103" s="103"/>
      <c r="N103" s="106"/>
      <c r="O103" s="18" t="s">
        <v>37</v>
      </c>
      <c r="P103" s="229"/>
      <c r="S103" s="229"/>
      <c r="T103" s="229"/>
      <c r="U103" s="229"/>
      <c r="V103" s="229"/>
    </row>
    <row r="104" spans="1:22" s="4" customFormat="1" ht="14.25" customHeight="1" thickBot="1">
      <c r="A104" s="250"/>
      <c r="B104" s="253"/>
      <c r="C104" s="259"/>
      <c r="D104" s="253"/>
      <c r="E104" s="154">
        <f t="shared" si="19"/>
        <v>150</v>
      </c>
      <c r="F104" s="88"/>
      <c r="G104" s="89"/>
      <c r="H104" s="89"/>
      <c r="I104" s="90"/>
      <c r="J104" s="91"/>
      <c r="K104" s="89"/>
      <c r="L104" s="89"/>
      <c r="M104" s="89"/>
      <c r="N104" s="152">
        <v>150</v>
      </c>
      <c r="O104" s="35" t="s">
        <v>38</v>
      </c>
      <c r="P104" s="230"/>
      <c r="S104" s="230"/>
      <c r="T104" s="230"/>
      <c r="U104" s="230"/>
      <c r="V104" s="230"/>
    </row>
    <row r="105" spans="1:16" s="4" customFormat="1" ht="15.75" thickBot="1">
      <c r="A105" s="30"/>
      <c r="B105" s="49" t="s">
        <v>24</v>
      </c>
      <c r="C105" s="49"/>
      <c r="D105" s="49"/>
      <c r="E105" s="197">
        <f aca="true" t="shared" si="35" ref="E105:N105">E102+E81+E78+E75+E72+E69+E66+E56+E53+E50+E47+E43+E40+E37+E34+E24+E21+E90+E84+E99+E96+E93+E87</f>
        <v>480995.50000000006</v>
      </c>
      <c r="F105" s="198">
        <f t="shared" si="35"/>
        <v>45933.8</v>
      </c>
      <c r="G105" s="197">
        <f t="shared" si="35"/>
        <v>183484</v>
      </c>
      <c r="H105" s="199">
        <f t="shared" si="35"/>
        <v>136196</v>
      </c>
      <c r="I105" s="200">
        <f t="shared" si="35"/>
        <v>67801</v>
      </c>
      <c r="J105" s="201">
        <f t="shared" si="35"/>
        <v>32677.7</v>
      </c>
      <c r="K105" s="197">
        <f t="shared" si="35"/>
        <v>8432</v>
      </c>
      <c r="L105" s="197">
        <f t="shared" si="35"/>
        <v>3541</v>
      </c>
      <c r="M105" s="197">
        <f t="shared" si="35"/>
        <v>2210</v>
      </c>
      <c r="N105" s="197">
        <f t="shared" si="35"/>
        <v>720</v>
      </c>
      <c r="O105" s="50"/>
      <c r="P105" s="51"/>
    </row>
    <row r="106" spans="1:16" ht="31.5" customHeight="1" thickBot="1">
      <c r="A106" s="262" t="s">
        <v>67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4"/>
    </row>
    <row r="107" spans="1:22" s="4" customFormat="1" ht="26.25" customHeight="1">
      <c r="A107" s="248" t="s">
        <v>68</v>
      </c>
      <c r="B107" s="251" t="s">
        <v>25</v>
      </c>
      <c r="C107" s="257" t="s">
        <v>149</v>
      </c>
      <c r="D107" s="251" t="s">
        <v>91</v>
      </c>
      <c r="E107" s="100">
        <f aca="true" t="shared" si="36" ref="E107:N107">E108+E109</f>
        <v>5272</v>
      </c>
      <c r="F107" s="96">
        <f t="shared" si="36"/>
        <v>0</v>
      </c>
      <c r="G107" s="97">
        <f t="shared" si="36"/>
        <v>0</v>
      </c>
      <c r="H107" s="97">
        <f t="shared" si="36"/>
        <v>0</v>
      </c>
      <c r="I107" s="98">
        <f t="shared" si="36"/>
        <v>0</v>
      </c>
      <c r="J107" s="99">
        <f t="shared" si="36"/>
        <v>0</v>
      </c>
      <c r="K107" s="97">
        <f t="shared" si="36"/>
        <v>0</v>
      </c>
      <c r="L107" s="97">
        <f t="shared" si="36"/>
        <v>0</v>
      </c>
      <c r="M107" s="97">
        <f t="shared" si="36"/>
        <v>2500</v>
      </c>
      <c r="N107" s="100">
        <f t="shared" si="36"/>
        <v>2772</v>
      </c>
      <c r="O107" s="46"/>
      <c r="P107" s="228" t="s">
        <v>81</v>
      </c>
      <c r="S107" s="228">
        <v>1100</v>
      </c>
      <c r="T107" s="228"/>
      <c r="U107" s="228">
        <v>1100</v>
      </c>
      <c r="V107" s="228"/>
    </row>
    <row r="108" spans="1:22" s="4" customFormat="1" ht="26.25" customHeight="1">
      <c r="A108" s="249"/>
      <c r="B108" s="252"/>
      <c r="C108" s="258"/>
      <c r="D108" s="252"/>
      <c r="E108" s="151">
        <f aca="true" t="shared" si="37" ref="E108:E133">SUM(F108:N108)</f>
        <v>0</v>
      </c>
      <c r="F108" s="102"/>
      <c r="G108" s="103"/>
      <c r="H108" s="103"/>
      <c r="I108" s="104"/>
      <c r="J108" s="105"/>
      <c r="K108" s="103"/>
      <c r="L108" s="103"/>
      <c r="M108" s="117"/>
      <c r="N108" s="151"/>
      <c r="O108" s="18" t="s">
        <v>37</v>
      </c>
      <c r="P108" s="229"/>
      <c r="S108" s="229"/>
      <c r="T108" s="229"/>
      <c r="U108" s="229"/>
      <c r="V108" s="229"/>
    </row>
    <row r="109" spans="1:22" s="4" customFormat="1" ht="26.25" customHeight="1" thickBot="1">
      <c r="A109" s="250"/>
      <c r="B109" s="253"/>
      <c r="C109" s="259"/>
      <c r="D109" s="253"/>
      <c r="E109" s="152">
        <f t="shared" si="37"/>
        <v>5272</v>
      </c>
      <c r="F109" s="88"/>
      <c r="G109" s="89"/>
      <c r="H109" s="89"/>
      <c r="I109" s="90"/>
      <c r="J109" s="91"/>
      <c r="K109" s="89"/>
      <c r="L109" s="89"/>
      <c r="M109" s="92">
        <v>2500</v>
      </c>
      <c r="N109" s="152">
        <v>2772</v>
      </c>
      <c r="O109" s="35" t="s">
        <v>38</v>
      </c>
      <c r="P109" s="230"/>
      <c r="S109" s="230"/>
      <c r="T109" s="230"/>
      <c r="U109" s="230"/>
      <c r="V109" s="230"/>
    </row>
    <row r="110" spans="1:22" s="4" customFormat="1" ht="19.5" customHeight="1">
      <c r="A110" s="248" t="s">
        <v>69</v>
      </c>
      <c r="B110" s="251" t="s">
        <v>124</v>
      </c>
      <c r="C110" s="257" t="s">
        <v>149</v>
      </c>
      <c r="D110" s="251" t="s">
        <v>77</v>
      </c>
      <c r="E110" s="100">
        <f aca="true" t="shared" si="38" ref="E110:N110">E111+E112</f>
        <v>50</v>
      </c>
      <c r="F110" s="96">
        <f t="shared" si="38"/>
        <v>0</v>
      </c>
      <c r="G110" s="97">
        <f t="shared" si="38"/>
        <v>0</v>
      </c>
      <c r="H110" s="97">
        <f t="shared" si="38"/>
        <v>0</v>
      </c>
      <c r="I110" s="98">
        <f t="shared" si="38"/>
        <v>0</v>
      </c>
      <c r="J110" s="99">
        <f t="shared" si="38"/>
        <v>0</v>
      </c>
      <c r="K110" s="97">
        <f t="shared" si="38"/>
        <v>0</v>
      </c>
      <c r="L110" s="97">
        <f t="shared" si="38"/>
        <v>0</v>
      </c>
      <c r="M110" s="97">
        <f t="shared" si="38"/>
        <v>0</v>
      </c>
      <c r="N110" s="100">
        <f t="shared" si="38"/>
        <v>50</v>
      </c>
      <c r="O110" s="46"/>
      <c r="P110" s="228" t="s">
        <v>78</v>
      </c>
      <c r="S110" s="228"/>
      <c r="T110" s="228"/>
      <c r="U110" s="228"/>
      <c r="V110" s="228"/>
    </row>
    <row r="111" spans="1:22" s="4" customFormat="1" ht="19.5" customHeight="1">
      <c r="A111" s="249"/>
      <c r="B111" s="252"/>
      <c r="C111" s="258"/>
      <c r="D111" s="252"/>
      <c r="E111" s="151">
        <f t="shared" si="37"/>
        <v>0</v>
      </c>
      <c r="F111" s="102"/>
      <c r="G111" s="103"/>
      <c r="H111" s="103"/>
      <c r="I111" s="104"/>
      <c r="J111" s="105"/>
      <c r="K111" s="103"/>
      <c r="L111" s="103"/>
      <c r="M111" s="103"/>
      <c r="N111" s="106"/>
      <c r="O111" s="18" t="s">
        <v>37</v>
      </c>
      <c r="P111" s="229"/>
      <c r="S111" s="229"/>
      <c r="T111" s="229"/>
      <c r="U111" s="229"/>
      <c r="V111" s="229"/>
    </row>
    <row r="112" spans="1:22" s="4" customFormat="1" ht="19.5" customHeight="1" thickBot="1">
      <c r="A112" s="250"/>
      <c r="B112" s="253"/>
      <c r="C112" s="259"/>
      <c r="D112" s="253"/>
      <c r="E112" s="152">
        <f t="shared" si="37"/>
        <v>50</v>
      </c>
      <c r="F112" s="88"/>
      <c r="G112" s="89"/>
      <c r="H112" s="89"/>
      <c r="I112" s="90"/>
      <c r="J112" s="91"/>
      <c r="K112" s="89"/>
      <c r="L112" s="89"/>
      <c r="M112" s="89"/>
      <c r="N112" s="152">
        <v>50</v>
      </c>
      <c r="O112" s="35" t="s">
        <v>38</v>
      </c>
      <c r="P112" s="230"/>
      <c r="S112" s="230"/>
      <c r="T112" s="230"/>
      <c r="U112" s="230"/>
      <c r="V112" s="230"/>
    </row>
    <row r="113" spans="1:22" s="4" customFormat="1" ht="20.25" customHeight="1">
      <c r="A113" s="248" t="s">
        <v>70</v>
      </c>
      <c r="B113" s="251" t="s">
        <v>125</v>
      </c>
      <c r="C113" s="257" t="s">
        <v>149</v>
      </c>
      <c r="D113" s="251" t="s">
        <v>90</v>
      </c>
      <c r="E113" s="100">
        <f aca="true" t="shared" si="39" ref="E113:N113">E114+E115</f>
        <v>461</v>
      </c>
      <c r="F113" s="96">
        <f t="shared" si="39"/>
        <v>0</v>
      </c>
      <c r="G113" s="97">
        <f t="shared" si="39"/>
        <v>0</v>
      </c>
      <c r="H113" s="97">
        <f t="shared" si="39"/>
        <v>0</v>
      </c>
      <c r="I113" s="98">
        <f t="shared" si="39"/>
        <v>0</v>
      </c>
      <c r="J113" s="99">
        <f t="shared" si="39"/>
        <v>25</v>
      </c>
      <c r="K113" s="97">
        <f t="shared" si="39"/>
        <v>436</v>
      </c>
      <c r="L113" s="97">
        <f t="shared" si="39"/>
        <v>0</v>
      </c>
      <c r="M113" s="97">
        <f t="shared" si="39"/>
        <v>0</v>
      </c>
      <c r="N113" s="100">
        <f t="shared" si="39"/>
        <v>0</v>
      </c>
      <c r="O113" s="46"/>
      <c r="P113" s="228" t="s">
        <v>131</v>
      </c>
      <c r="S113" s="228">
        <v>100</v>
      </c>
      <c r="T113" s="228"/>
      <c r="U113" s="228">
        <v>100</v>
      </c>
      <c r="V113" s="228"/>
    </row>
    <row r="114" spans="1:22" s="4" customFormat="1" ht="20.25" customHeight="1">
      <c r="A114" s="249"/>
      <c r="B114" s="252"/>
      <c r="C114" s="258"/>
      <c r="D114" s="252"/>
      <c r="E114" s="151">
        <f t="shared" si="37"/>
        <v>0</v>
      </c>
      <c r="F114" s="102"/>
      <c r="G114" s="103"/>
      <c r="H114" s="103"/>
      <c r="I114" s="104"/>
      <c r="J114" s="105"/>
      <c r="K114" s="103"/>
      <c r="L114" s="103"/>
      <c r="M114" s="103"/>
      <c r="N114" s="106"/>
      <c r="O114" s="18" t="s">
        <v>37</v>
      </c>
      <c r="P114" s="229"/>
      <c r="S114" s="229"/>
      <c r="T114" s="229"/>
      <c r="U114" s="229"/>
      <c r="V114" s="229"/>
    </row>
    <row r="115" spans="1:22" s="4" customFormat="1" ht="20.25" customHeight="1" thickBot="1">
      <c r="A115" s="260"/>
      <c r="B115" s="261"/>
      <c r="C115" s="259"/>
      <c r="D115" s="261"/>
      <c r="E115" s="158">
        <f t="shared" si="37"/>
        <v>461</v>
      </c>
      <c r="F115" s="189"/>
      <c r="G115" s="124"/>
      <c r="H115" s="124"/>
      <c r="I115" s="122"/>
      <c r="J115" s="155">
        <v>25</v>
      </c>
      <c r="K115" s="123">
        <v>436</v>
      </c>
      <c r="L115" s="124"/>
      <c r="M115" s="124"/>
      <c r="N115" s="125"/>
      <c r="O115" s="36" t="s">
        <v>38</v>
      </c>
      <c r="P115" s="243"/>
      <c r="S115" s="243"/>
      <c r="T115" s="243"/>
      <c r="U115" s="243"/>
      <c r="V115" s="243"/>
    </row>
    <row r="116" spans="1:22" s="4" customFormat="1" ht="21" customHeight="1">
      <c r="A116" s="248" t="s">
        <v>71</v>
      </c>
      <c r="B116" s="251" t="s">
        <v>84</v>
      </c>
      <c r="C116" s="257" t="s">
        <v>149</v>
      </c>
      <c r="D116" s="251" t="s">
        <v>92</v>
      </c>
      <c r="E116" s="100">
        <f aca="true" t="shared" si="40" ref="E116:N116">E117+E118</f>
        <v>1896</v>
      </c>
      <c r="F116" s="96">
        <f t="shared" si="40"/>
        <v>0</v>
      </c>
      <c r="G116" s="97">
        <f t="shared" si="40"/>
        <v>0</v>
      </c>
      <c r="H116" s="97">
        <f t="shared" si="40"/>
        <v>0</v>
      </c>
      <c r="I116" s="98">
        <f t="shared" si="40"/>
        <v>0</v>
      </c>
      <c r="J116" s="99">
        <f t="shared" si="40"/>
        <v>0</v>
      </c>
      <c r="K116" s="97">
        <f t="shared" si="40"/>
        <v>0</v>
      </c>
      <c r="L116" s="97">
        <f t="shared" si="40"/>
        <v>750</v>
      </c>
      <c r="M116" s="97">
        <f t="shared" si="40"/>
        <v>1146</v>
      </c>
      <c r="N116" s="100">
        <f t="shared" si="40"/>
        <v>0</v>
      </c>
      <c r="O116" s="46"/>
      <c r="P116" s="228" t="s">
        <v>116</v>
      </c>
      <c r="S116" s="228">
        <v>1119</v>
      </c>
      <c r="T116" s="228"/>
      <c r="U116" s="228">
        <v>1119</v>
      </c>
      <c r="V116" s="228">
        <v>1119</v>
      </c>
    </row>
    <row r="117" spans="1:22" s="4" customFormat="1" ht="21" customHeight="1">
      <c r="A117" s="249"/>
      <c r="B117" s="252"/>
      <c r="C117" s="258"/>
      <c r="D117" s="252"/>
      <c r="E117" s="151">
        <f t="shared" si="37"/>
        <v>0</v>
      </c>
      <c r="F117" s="102"/>
      <c r="G117" s="103"/>
      <c r="H117" s="103"/>
      <c r="I117" s="104"/>
      <c r="J117" s="105"/>
      <c r="K117" s="103"/>
      <c r="L117" s="103"/>
      <c r="M117" s="103"/>
      <c r="N117" s="106"/>
      <c r="O117" s="18" t="s">
        <v>37</v>
      </c>
      <c r="P117" s="229"/>
      <c r="S117" s="229"/>
      <c r="T117" s="229"/>
      <c r="U117" s="229"/>
      <c r="V117" s="229"/>
    </row>
    <row r="118" spans="1:22" s="4" customFormat="1" ht="21" customHeight="1" thickBot="1">
      <c r="A118" s="250"/>
      <c r="B118" s="253"/>
      <c r="C118" s="259"/>
      <c r="D118" s="253"/>
      <c r="E118" s="152">
        <f t="shared" si="37"/>
        <v>1896</v>
      </c>
      <c r="F118" s="88"/>
      <c r="G118" s="89"/>
      <c r="H118" s="89"/>
      <c r="I118" s="90"/>
      <c r="J118" s="91"/>
      <c r="K118" s="89"/>
      <c r="L118" s="92">
        <v>750</v>
      </c>
      <c r="M118" s="92">
        <v>1146</v>
      </c>
      <c r="N118" s="93"/>
      <c r="O118" s="35" t="s">
        <v>38</v>
      </c>
      <c r="P118" s="230"/>
      <c r="S118" s="230"/>
      <c r="T118" s="230"/>
      <c r="U118" s="230"/>
      <c r="V118" s="230"/>
    </row>
    <row r="119" spans="1:22" s="4" customFormat="1" ht="23.25" customHeight="1">
      <c r="A119" s="248" t="s">
        <v>72</v>
      </c>
      <c r="B119" s="251" t="s">
        <v>86</v>
      </c>
      <c r="C119" s="257" t="s">
        <v>149</v>
      </c>
      <c r="D119" s="251" t="s">
        <v>100</v>
      </c>
      <c r="E119" s="100">
        <f aca="true" t="shared" si="41" ref="E119:N119">E120+E121</f>
        <v>15218.3</v>
      </c>
      <c r="F119" s="96">
        <f t="shared" si="41"/>
        <v>15218.3</v>
      </c>
      <c r="G119" s="97">
        <f t="shared" si="41"/>
        <v>0</v>
      </c>
      <c r="H119" s="97">
        <f t="shared" si="41"/>
        <v>0</v>
      </c>
      <c r="I119" s="98">
        <f t="shared" si="41"/>
        <v>0</v>
      </c>
      <c r="J119" s="99">
        <f t="shared" si="41"/>
        <v>0</v>
      </c>
      <c r="K119" s="97">
        <f t="shared" si="41"/>
        <v>0</v>
      </c>
      <c r="L119" s="97">
        <f t="shared" si="41"/>
        <v>0</v>
      </c>
      <c r="M119" s="97">
        <f t="shared" si="41"/>
        <v>0</v>
      </c>
      <c r="N119" s="100">
        <f t="shared" si="41"/>
        <v>0</v>
      </c>
      <c r="O119" s="46"/>
      <c r="P119" s="228" t="s">
        <v>117</v>
      </c>
      <c r="S119" s="228">
        <v>570</v>
      </c>
      <c r="T119" s="228"/>
      <c r="U119" s="228">
        <v>570</v>
      </c>
      <c r="V119" s="228">
        <v>570</v>
      </c>
    </row>
    <row r="120" spans="1:22" s="4" customFormat="1" ht="23.25" customHeight="1">
      <c r="A120" s="249"/>
      <c r="B120" s="252"/>
      <c r="C120" s="258"/>
      <c r="D120" s="252"/>
      <c r="E120" s="151">
        <f t="shared" si="37"/>
        <v>12002</v>
      </c>
      <c r="F120" s="202">
        <f>12002</f>
        <v>12002</v>
      </c>
      <c r="G120" s="140"/>
      <c r="H120" s="103"/>
      <c r="I120" s="104"/>
      <c r="J120" s="105"/>
      <c r="K120" s="103"/>
      <c r="L120" s="103"/>
      <c r="M120" s="103"/>
      <c r="N120" s="106"/>
      <c r="O120" s="18" t="s">
        <v>37</v>
      </c>
      <c r="P120" s="229"/>
      <c r="S120" s="229"/>
      <c r="T120" s="229"/>
      <c r="U120" s="229"/>
      <c r="V120" s="229"/>
    </row>
    <row r="121" spans="1:22" s="4" customFormat="1" ht="21" customHeight="1" thickBot="1">
      <c r="A121" s="250"/>
      <c r="B121" s="253"/>
      <c r="C121" s="259"/>
      <c r="D121" s="253"/>
      <c r="E121" s="152">
        <f t="shared" si="37"/>
        <v>3216.3</v>
      </c>
      <c r="F121" s="203">
        <f>632+2584.3</f>
        <v>3216.3</v>
      </c>
      <c r="G121" s="204"/>
      <c r="H121" s="89"/>
      <c r="I121" s="156"/>
      <c r="J121" s="91"/>
      <c r="K121" s="89"/>
      <c r="L121" s="89"/>
      <c r="M121" s="89"/>
      <c r="N121" s="93"/>
      <c r="O121" s="35" t="s">
        <v>38</v>
      </c>
      <c r="P121" s="230"/>
      <c r="S121" s="230"/>
      <c r="T121" s="230"/>
      <c r="U121" s="230"/>
      <c r="V121" s="230"/>
    </row>
    <row r="122" spans="1:22" s="4" customFormat="1" ht="27.75" customHeight="1">
      <c r="A122" s="248" t="s">
        <v>73</v>
      </c>
      <c r="B122" s="251" t="s">
        <v>26</v>
      </c>
      <c r="C122" s="257" t="s">
        <v>149</v>
      </c>
      <c r="D122" s="251" t="s">
        <v>91</v>
      </c>
      <c r="E122" s="100">
        <f aca="true" t="shared" si="42" ref="E122:N122">E123+E124</f>
        <v>5345</v>
      </c>
      <c r="F122" s="96">
        <f t="shared" si="42"/>
        <v>0</v>
      </c>
      <c r="G122" s="97">
        <f t="shared" si="42"/>
        <v>0</v>
      </c>
      <c r="H122" s="97">
        <f t="shared" si="42"/>
        <v>0</v>
      </c>
      <c r="I122" s="98">
        <f t="shared" si="42"/>
        <v>0</v>
      </c>
      <c r="J122" s="99">
        <f t="shared" si="42"/>
        <v>0</v>
      </c>
      <c r="K122" s="97">
        <f t="shared" si="42"/>
        <v>0</v>
      </c>
      <c r="L122" s="97">
        <f t="shared" si="42"/>
        <v>0</v>
      </c>
      <c r="M122" s="97">
        <f t="shared" si="42"/>
        <v>2500</v>
      </c>
      <c r="N122" s="100">
        <f t="shared" si="42"/>
        <v>2845</v>
      </c>
      <c r="O122" s="46"/>
      <c r="P122" s="228" t="s">
        <v>118</v>
      </c>
      <c r="S122" s="228">
        <v>180</v>
      </c>
      <c r="T122" s="228"/>
      <c r="U122" s="228">
        <v>180</v>
      </c>
      <c r="V122" s="228">
        <v>180</v>
      </c>
    </row>
    <row r="123" spans="1:22" s="4" customFormat="1" ht="27.75" customHeight="1">
      <c r="A123" s="249"/>
      <c r="B123" s="252"/>
      <c r="C123" s="258"/>
      <c r="D123" s="252"/>
      <c r="E123" s="151">
        <f t="shared" si="37"/>
        <v>0</v>
      </c>
      <c r="F123" s="102"/>
      <c r="G123" s="103"/>
      <c r="H123" s="103"/>
      <c r="I123" s="104"/>
      <c r="J123" s="105"/>
      <c r="K123" s="103"/>
      <c r="L123" s="103"/>
      <c r="M123" s="103"/>
      <c r="N123" s="106"/>
      <c r="O123" s="18" t="s">
        <v>37</v>
      </c>
      <c r="P123" s="229"/>
      <c r="S123" s="229"/>
      <c r="T123" s="229"/>
      <c r="U123" s="229"/>
      <c r="V123" s="229"/>
    </row>
    <row r="124" spans="1:22" s="4" customFormat="1" ht="27.75" customHeight="1" thickBot="1">
      <c r="A124" s="250"/>
      <c r="B124" s="253"/>
      <c r="C124" s="259"/>
      <c r="D124" s="253"/>
      <c r="E124" s="152">
        <f t="shared" si="37"/>
        <v>5345</v>
      </c>
      <c r="F124" s="88"/>
      <c r="G124" s="89"/>
      <c r="H124" s="89"/>
      <c r="I124" s="90"/>
      <c r="J124" s="91"/>
      <c r="K124" s="89"/>
      <c r="L124" s="89"/>
      <c r="M124" s="92">
        <v>2500</v>
      </c>
      <c r="N124" s="152">
        <v>2845</v>
      </c>
      <c r="O124" s="35" t="s">
        <v>38</v>
      </c>
      <c r="P124" s="230"/>
      <c r="S124" s="230"/>
      <c r="T124" s="230"/>
      <c r="U124" s="230"/>
      <c r="V124" s="230"/>
    </row>
    <row r="125" spans="1:22" s="4" customFormat="1" ht="20.25" customHeight="1">
      <c r="A125" s="248" t="s">
        <v>74</v>
      </c>
      <c r="B125" s="251" t="s">
        <v>27</v>
      </c>
      <c r="C125" s="257" t="s">
        <v>149</v>
      </c>
      <c r="D125" s="251" t="s">
        <v>90</v>
      </c>
      <c r="E125" s="100">
        <f aca="true" t="shared" si="43" ref="E125:N125">E126+E127</f>
        <v>36400</v>
      </c>
      <c r="F125" s="96">
        <f t="shared" si="43"/>
        <v>0</v>
      </c>
      <c r="G125" s="97">
        <f t="shared" si="43"/>
        <v>35000</v>
      </c>
      <c r="H125" s="97">
        <f t="shared" si="43"/>
        <v>0</v>
      </c>
      <c r="I125" s="98">
        <f t="shared" si="43"/>
        <v>0</v>
      </c>
      <c r="J125" s="99">
        <f t="shared" si="43"/>
        <v>1400</v>
      </c>
      <c r="K125" s="97">
        <f t="shared" si="43"/>
        <v>0</v>
      </c>
      <c r="L125" s="97">
        <f t="shared" si="43"/>
        <v>0</v>
      </c>
      <c r="M125" s="97">
        <f t="shared" si="43"/>
        <v>0</v>
      </c>
      <c r="N125" s="100">
        <f t="shared" si="43"/>
        <v>0</v>
      </c>
      <c r="O125" s="46"/>
      <c r="P125" s="228" t="s">
        <v>120</v>
      </c>
      <c r="S125" s="228">
        <v>280</v>
      </c>
      <c r="T125" s="228"/>
      <c r="U125" s="228">
        <v>280</v>
      </c>
      <c r="V125" s="228">
        <v>280</v>
      </c>
    </row>
    <row r="126" spans="1:22" s="4" customFormat="1" ht="20.25" customHeight="1">
      <c r="A126" s="249"/>
      <c r="B126" s="252"/>
      <c r="C126" s="258"/>
      <c r="D126" s="252"/>
      <c r="E126" s="151">
        <f t="shared" si="37"/>
        <v>2456</v>
      </c>
      <c r="F126" s="102"/>
      <c r="G126" s="117">
        <v>2456</v>
      </c>
      <c r="H126" s="103"/>
      <c r="I126" s="104"/>
      <c r="J126" s="105"/>
      <c r="K126" s="103"/>
      <c r="L126" s="103"/>
      <c r="M126" s="103"/>
      <c r="N126" s="106"/>
      <c r="O126" s="18" t="s">
        <v>37</v>
      </c>
      <c r="P126" s="229"/>
      <c r="Q126" s="12"/>
      <c r="S126" s="229"/>
      <c r="T126" s="229"/>
      <c r="U126" s="229"/>
      <c r="V126" s="229"/>
    </row>
    <row r="127" spans="1:22" s="4" customFormat="1" ht="20.25" customHeight="1" thickBot="1">
      <c r="A127" s="250"/>
      <c r="B127" s="253"/>
      <c r="C127" s="259"/>
      <c r="D127" s="253"/>
      <c r="E127" s="152">
        <f t="shared" si="37"/>
        <v>33944</v>
      </c>
      <c r="F127" s="88"/>
      <c r="G127" s="92">
        <f>129+32415</f>
        <v>32544</v>
      </c>
      <c r="H127" s="89"/>
      <c r="I127" s="90"/>
      <c r="J127" s="157">
        <v>1400</v>
      </c>
      <c r="K127" s="92"/>
      <c r="L127" s="89"/>
      <c r="M127" s="89"/>
      <c r="N127" s="93"/>
      <c r="O127" s="35" t="s">
        <v>38</v>
      </c>
      <c r="P127" s="230"/>
      <c r="S127" s="230"/>
      <c r="T127" s="230"/>
      <c r="U127" s="230"/>
      <c r="V127" s="230"/>
    </row>
    <row r="128" spans="1:22" s="4" customFormat="1" ht="20.25" customHeight="1">
      <c r="A128" s="231" t="s">
        <v>75</v>
      </c>
      <c r="B128" s="234" t="s">
        <v>146</v>
      </c>
      <c r="C128" s="257" t="s">
        <v>149</v>
      </c>
      <c r="D128" s="234" t="s">
        <v>77</v>
      </c>
      <c r="E128" s="100">
        <f aca="true" t="shared" si="44" ref="E128:N128">E129+E130</f>
        <v>787</v>
      </c>
      <c r="F128" s="96">
        <f t="shared" si="44"/>
        <v>0</v>
      </c>
      <c r="G128" s="97">
        <f t="shared" si="44"/>
        <v>787</v>
      </c>
      <c r="H128" s="97">
        <f t="shared" si="44"/>
        <v>0</v>
      </c>
      <c r="I128" s="98">
        <f t="shared" si="44"/>
        <v>0</v>
      </c>
      <c r="J128" s="99">
        <f t="shared" si="44"/>
        <v>0</v>
      </c>
      <c r="K128" s="97">
        <f t="shared" si="44"/>
        <v>0</v>
      </c>
      <c r="L128" s="97">
        <f t="shared" si="44"/>
        <v>0</v>
      </c>
      <c r="M128" s="97">
        <f t="shared" si="44"/>
        <v>0</v>
      </c>
      <c r="N128" s="100">
        <f t="shared" si="44"/>
        <v>0</v>
      </c>
      <c r="O128" s="46"/>
      <c r="P128" s="228" t="s">
        <v>78</v>
      </c>
      <c r="S128" s="228"/>
      <c r="T128" s="228"/>
      <c r="U128" s="228"/>
      <c r="V128" s="228"/>
    </row>
    <row r="129" spans="1:22" s="4" customFormat="1" ht="20.25" customHeight="1">
      <c r="A129" s="232"/>
      <c r="B129" s="235"/>
      <c r="C129" s="258"/>
      <c r="D129" s="235"/>
      <c r="E129" s="151">
        <f>SUM(F129:N129)</f>
        <v>0</v>
      </c>
      <c r="F129" s="102"/>
      <c r="G129" s="103"/>
      <c r="H129" s="103"/>
      <c r="I129" s="104"/>
      <c r="J129" s="105"/>
      <c r="K129" s="103"/>
      <c r="L129" s="103"/>
      <c r="M129" s="103"/>
      <c r="N129" s="106"/>
      <c r="O129" s="18" t="s">
        <v>37</v>
      </c>
      <c r="P129" s="229"/>
      <c r="S129" s="229"/>
      <c r="T129" s="229"/>
      <c r="U129" s="229"/>
      <c r="V129" s="229"/>
    </row>
    <row r="130" spans="1:22" s="4" customFormat="1" ht="20.25" customHeight="1" thickBot="1">
      <c r="A130" s="233"/>
      <c r="B130" s="236"/>
      <c r="C130" s="259"/>
      <c r="D130" s="236"/>
      <c r="E130" s="152">
        <f>SUM(F130:N130)</f>
        <v>787</v>
      </c>
      <c r="F130" s="88"/>
      <c r="G130" s="92">
        <f>400+387</f>
        <v>787</v>
      </c>
      <c r="H130" s="89"/>
      <c r="I130" s="90"/>
      <c r="J130" s="91"/>
      <c r="K130" s="89"/>
      <c r="L130" s="89"/>
      <c r="M130" s="89"/>
      <c r="N130" s="152"/>
      <c r="O130" s="35" t="s">
        <v>38</v>
      </c>
      <c r="P130" s="230"/>
      <c r="S130" s="230"/>
      <c r="T130" s="230"/>
      <c r="U130" s="230"/>
      <c r="V130" s="230"/>
    </row>
    <row r="131" spans="1:22" s="4" customFormat="1" ht="19.5" customHeight="1">
      <c r="A131" s="231" t="s">
        <v>145</v>
      </c>
      <c r="B131" s="234" t="s">
        <v>28</v>
      </c>
      <c r="C131" s="257" t="s">
        <v>149</v>
      </c>
      <c r="D131" s="234" t="s">
        <v>77</v>
      </c>
      <c r="E131" s="100">
        <f aca="true" t="shared" si="45" ref="E131:N131">E132+E133</f>
        <v>1208</v>
      </c>
      <c r="F131" s="96">
        <f t="shared" si="45"/>
        <v>0</v>
      </c>
      <c r="G131" s="97">
        <f t="shared" si="45"/>
        <v>1208</v>
      </c>
      <c r="H131" s="97">
        <f t="shared" si="45"/>
        <v>0</v>
      </c>
      <c r="I131" s="98">
        <f t="shared" si="45"/>
        <v>0</v>
      </c>
      <c r="J131" s="99">
        <f t="shared" si="45"/>
        <v>0</v>
      </c>
      <c r="K131" s="97">
        <f t="shared" si="45"/>
        <v>0</v>
      </c>
      <c r="L131" s="97">
        <f t="shared" si="45"/>
        <v>0</v>
      </c>
      <c r="M131" s="97">
        <f t="shared" si="45"/>
        <v>0</v>
      </c>
      <c r="N131" s="100">
        <f t="shared" si="45"/>
        <v>0</v>
      </c>
      <c r="O131" s="46"/>
      <c r="P131" s="228" t="s">
        <v>78</v>
      </c>
      <c r="S131" s="228"/>
      <c r="T131" s="228"/>
      <c r="U131" s="228"/>
      <c r="V131" s="228"/>
    </row>
    <row r="132" spans="1:22" s="4" customFormat="1" ht="19.5" customHeight="1">
      <c r="A132" s="232"/>
      <c r="B132" s="235"/>
      <c r="C132" s="258"/>
      <c r="D132" s="235"/>
      <c r="E132" s="151">
        <f t="shared" si="37"/>
        <v>0</v>
      </c>
      <c r="F132" s="102"/>
      <c r="G132" s="103"/>
      <c r="H132" s="103"/>
      <c r="I132" s="104"/>
      <c r="J132" s="105"/>
      <c r="K132" s="103"/>
      <c r="L132" s="103"/>
      <c r="M132" s="103"/>
      <c r="N132" s="106"/>
      <c r="O132" s="18" t="s">
        <v>37</v>
      </c>
      <c r="P132" s="229"/>
      <c r="S132" s="229"/>
      <c r="T132" s="229"/>
      <c r="U132" s="229"/>
      <c r="V132" s="229"/>
    </row>
    <row r="133" spans="1:22" s="4" customFormat="1" ht="19.5" customHeight="1" thickBot="1">
      <c r="A133" s="233"/>
      <c r="B133" s="236"/>
      <c r="C133" s="259"/>
      <c r="D133" s="236"/>
      <c r="E133" s="152">
        <f t="shared" si="37"/>
        <v>1208</v>
      </c>
      <c r="F133" s="88"/>
      <c r="G133" s="92">
        <f>450+758</f>
        <v>1208</v>
      </c>
      <c r="H133" s="89"/>
      <c r="I133" s="90"/>
      <c r="J133" s="91"/>
      <c r="K133" s="89"/>
      <c r="L133" s="89"/>
      <c r="M133" s="89"/>
      <c r="N133" s="152"/>
      <c r="O133" s="35" t="s">
        <v>38</v>
      </c>
      <c r="P133" s="230"/>
      <c r="S133" s="230"/>
      <c r="T133" s="230"/>
      <c r="U133" s="230"/>
      <c r="V133" s="230"/>
    </row>
    <row r="134" spans="1:22" s="4" customFormat="1" ht="28.5" customHeight="1" thickBot="1">
      <c r="A134" s="48"/>
      <c r="B134" s="52" t="s">
        <v>29</v>
      </c>
      <c r="C134" s="52"/>
      <c r="D134" s="52"/>
      <c r="E134" s="205">
        <f>E131+E125+E122+E119+E113+E110+E107+E116+E128</f>
        <v>66637.3</v>
      </c>
      <c r="F134" s="205">
        <f>F131+F125+F122+F119+F113+F110+F107+F116+F128</f>
        <v>15218.3</v>
      </c>
      <c r="G134" s="205">
        <f>G131+G125+G122+G119+G113+G110+G107+G116+G128</f>
        <v>36995</v>
      </c>
      <c r="H134" s="205">
        <f aca="true" t="shared" si="46" ref="H134:N134">H131+H125+H122+H119+H113+H110+H107+H116+H128</f>
        <v>0</v>
      </c>
      <c r="I134" s="205">
        <f t="shared" si="46"/>
        <v>0</v>
      </c>
      <c r="J134" s="205">
        <f t="shared" si="46"/>
        <v>1425</v>
      </c>
      <c r="K134" s="205">
        <f t="shared" si="46"/>
        <v>436</v>
      </c>
      <c r="L134" s="205">
        <f t="shared" si="46"/>
        <v>750</v>
      </c>
      <c r="M134" s="205">
        <f t="shared" si="46"/>
        <v>6146</v>
      </c>
      <c r="N134" s="205">
        <f t="shared" si="46"/>
        <v>5667</v>
      </c>
      <c r="O134" s="54"/>
      <c r="P134" s="53"/>
      <c r="S134" s="12">
        <f>SUM(S13:S133)</f>
        <v>17258</v>
      </c>
      <c r="T134" s="12">
        <f>SUM(T13:T133)</f>
        <v>8291</v>
      </c>
      <c r="U134" s="12">
        <f>SUM(U13:U133)</f>
        <v>6923</v>
      </c>
      <c r="V134" s="12">
        <f>SUM(V13:V133)</f>
        <v>14292</v>
      </c>
    </row>
    <row r="135" spans="1:16" ht="7.5" customHeight="1" thickBot="1">
      <c r="A135" s="5"/>
      <c r="B135" s="6"/>
      <c r="C135" s="6"/>
      <c r="D135" s="6"/>
      <c r="E135" s="206"/>
      <c r="F135" s="207"/>
      <c r="G135" s="208"/>
      <c r="H135" s="209"/>
      <c r="I135" s="210"/>
      <c r="J135" s="208"/>
      <c r="K135" s="208"/>
      <c r="L135" s="208"/>
      <c r="M135" s="208"/>
      <c r="N135" s="211"/>
      <c r="O135" s="7"/>
      <c r="P135" s="19"/>
    </row>
    <row r="136" spans="1:16" s="60" customFormat="1" ht="15">
      <c r="A136" s="55"/>
      <c r="B136" s="56" t="s">
        <v>30</v>
      </c>
      <c r="C136" s="74"/>
      <c r="D136" s="74"/>
      <c r="E136" s="212">
        <f aca="true" t="shared" si="47" ref="E136:N136">E134+E105+E19</f>
        <v>567867.8</v>
      </c>
      <c r="F136" s="213">
        <f t="shared" si="47"/>
        <v>61152.100000000006</v>
      </c>
      <c r="G136" s="214">
        <f t="shared" si="47"/>
        <v>220479</v>
      </c>
      <c r="H136" s="214">
        <f t="shared" si="47"/>
        <v>136196</v>
      </c>
      <c r="I136" s="215">
        <f t="shared" si="47"/>
        <v>67801</v>
      </c>
      <c r="J136" s="216">
        <f t="shared" si="47"/>
        <v>34102.7</v>
      </c>
      <c r="K136" s="214">
        <f t="shared" si="47"/>
        <v>11368</v>
      </c>
      <c r="L136" s="214">
        <f t="shared" si="47"/>
        <v>11623</v>
      </c>
      <c r="M136" s="214">
        <f t="shared" si="47"/>
        <v>13606</v>
      </c>
      <c r="N136" s="217">
        <f t="shared" si="47"/>
        <v>11540</v>
      </c>
      <c r="O136" s="58"/>
      <c r="P136" s="57"/>
    </row>
    <row r="137" spans="1:16" s="60" customFormat="1" ht="15">
      <c r="A137" s="61"/>
      <c r="B137" s="62" t="s">
        <v>82</v>
      </c>
      <c r="C137" s="79"/>
      <c r="D137" s="75"/>
      <c r="E137" s="218">
        <f>E132+E126+E123+E120+E117+E114+E111+E108+E103+E82+E79+E76+E73+E70+E67+E64+E61+E58+E54+E51+E48+E44+E41+E38+E35+E32+E29+E26+E22+E17+E14+E85+E91+E88</f>
        <v>139917.5</v>
      </c>
      <c r="F137" s="219">
        <f>F132+F126+F123+F120+F117+F114+F111+F108+F103+F82+F79+F76+F73+F70+F67+F64+F61+F58+F54+F51+F48+F44+F41+F38+F35+F32+F29+F26+F22+F17+F14+F85+F91+F88+F129</f>
        <v>46444.5</v>
      </c>
      <c r="G137" s="220">
        <f aca="true" t="shared" si="48" ref="G137:N137">G132+G126+G123+G120+G117+G114+G111+G108+G103+G82+G79+G76+G73+G70+G67+G64+G61+G58+G54+G51+G48+G44+G41+G38+G35+G32+G29+G26+G22+G17+G14+G85+G91+G88+G129</f>
        <v>26248</v>
      </c>
      <c r="H137" s="220">
        <f t="shared" si="48"/>
        <v>21814</v>
      </c>
      <c r="I137" s="221">
        <f t="shared" si="48"/>
        <v>45411</v>
      </c>
      <c r="J137" s="219">
        <f t="shared" si="48"/>
        <v>0</v>
      </c>
      <c r="K137" s="220">
        <f t="shared" si="48"/>
        <v>0</v>
      </c>
      <c r="L137" s="220">
        <f t="shared" si="48"/>
        <v>0</v>
      </c>
      <c r="M137" s="220">
        <f t="shared" si="48"/>
        <v>0</v>
      </c>
      <c r="N137" s="221">
        <f t="shared" si="48"/>
        <v>0</v>
      </c>
      <c r="O137" s="68"/>
      <c r="P137" s="59"/>
    </row>
    <row r="138" spans="1:16" s="60" customFormat="1" ht="15">
      <c r="A138" s="61"/>
      <c r="B138" s="62" t="s">
        <v>83</v>
      </c>
      <c r="C138" s="79"/>
      <c r="D138" s="75"/>
      <c r="E138" s="218">
        <f>E133+E127+E124+E121+E118+E115+E112+E109+E104+E83+E80+E77+E74+E71+E68+E65+E62+E59+E55+E52+E49+E45+E42+E39+E36+E33+E30+E27+E23+E18+E15+E92+E86+E89+E101+E98+E95+E130</f>
        <v>234716.29999999996</v>
      </c>
      <c r="F138" s="219">
        <f>F133+F127+F124+F121+F118+F115+F112+F109+F104+F83+F80+F77+F74+F71+F68+F65+F62+F59+F55+F52+F49+F45+F42+F39+F36+F33+F30+F27+F23+F18+F15+F92+F86+F89+F101+F98+F95+F130</f>
        <v>14707.6</v>
      </c>
      <c r="G138" s="220">
        <f aca="true" t="shared" si="49" ref="G138:N138">G133+G127+G124+G121+G118+G115+G112+G109+G104+G83+G80+G77+G74+G71+G68+G65+G62+G59+G55+G52+G49+G45+G42+G39+G36+G33+G30+G27+G23+G18+G15+G92+G86+G89+G101+G98+G95+G130</f>
        <v>94231</v>
      </c>
      <c r="H138" s="220">
        <f t="shared" si="49"/>
        <v>21148</v>
      </c>
      <c r="I138" s="221">
        <f t="shared" si="49"/>
        <v>22390</v>
      </c>
      <c r="J138" s="219">
        <f t="shared" si="49"/>
        <v>34102.7</v>
      </c>
      <c r="K138" s="220">
        <f t="shared" si="49"/>
        <v>11368</v>
      </c>
      <c r="L138" s="220">
        <f t="shared" si="49"/>
        <v>11623</v>
      </c>
      <c r="M138" s="220">
        <f t="shared" si="49"/>
        <v>13606</v>
      </c>
      <c r="N138" s="221">
        <f t="shared" si="49"/>
        <v>11540</v>
      </c>
      <c r="O138" s="68"/>
      <c r="P138" s="59"/>
    </row>
    <row r="139" spans="1:16" s="38" customFormat="1" ht="30.75" thickBot="1">
      <c r="A139" s="63"/>
      <c r="B139" s="64" t="s">
        <v>95</v>
      </c>
      <c r="C139" s="80"/>
      <c r="D139" s="76"/>
      <c r="E139" s="222">
        <f>E46</f>
        <v>193234</v>
      </c>
      <c r="F139" s="223">
        <f>F46</f>
        <v>0</v>
      </c>
      <c r="G139" s="224">
        <f>G46</f>
        <v>100000</v>
      </c>
      <c r="H139" s="224">
        <f>H46</f>
        <v>93234</v>
      </c>
      <c r="I139" s="225"/>
      <c r="J139" s="226"/>
      <c r="K139" s="224"/>
      <c r="L139" s="224"/>
      <c r="M139" s="224"/>
      <c r="N139" s="227"/>
      <c r="O139" s="69"/>
      <c r="P139" s="70"/>
    </row>
    <row r="141" ht="15">
      <c r="F141" s="83"/>
    </row>
    <row r="142" spans="5:6" ht="15">
      <c r="E142" s="8"/>
      <c r="F142" s="84"/>
    </row>
    <row r="143" ht="15">
      <c r="E143" s="8"/>
    </row>
    <row r="144" ht="15">
      <c r="E144" s="8"/>
    </row>
    <row r="145" ht="15">
      <c r="E145" s="8"/>
    </row>
  </sheetData>
  <sheetProtection/>
  <mergeCells count="358">
    <mergeCell ref="C102:C104"/>
    <mergeCell ref="C107:C109"/>
    <mergeCell ref="C131:C133"/>
    <mergeCell ref="C113:C115"/>
    <mergeCell ref="C116:C118"/>
    <mergeCell ref="C119:C121"/>
    <mergeCell ref="C122:C124"/>
    <mergeCell ref="C125:C127"/>
    <mergeCell ref="C128:C130"/>
    <mergeCell ref="C84:C86"/>
    <mergeCell ref="C87:C89"/>
    <mergeCell ref="C90:C92"/>
    <mergeCell ref="C93:C95"/>
    <mergeCell ref="C96:C98"/>
    <mergeCell ref="C99:C101"/>
    <mergeCell ref="C66:C68"/>
    <mergeCell ref="C69:C71"/>
    <mergeCell ref="C72:C74"/>
    <mergeCell ref="C75:C77"/>
    <mergeCell ref="C78:C80"/>
    <mergeCell ref="C81:C83"/>
    <mergeCell ref="C47:C49"/>
    <mergeCell ref="C50:C52"/>
    <mergeCell ref="C53:C55"/>
    <mergeCell ref="C57:C59"/>
    <mergeCell ref="C60:C62"/>
    <mergeCell ref="C63:C65"/>
    <mergeCell ref="C8:C10"/>
    <mergeCell ref="C13:C15"/>
    <mergeCell ref="C16:C18"/>
    <mergeCell ref="C21:C23"/>
    <mergeCell ref="C25:C27"/>
    <mergeCell ref="C28:C30"/>
    <mergeCell ref="A11:P11"/>
    <mergeCell ref="P21:P23"/>
    <mergeCell ref="A25:A27"/>
    <mergeCell ref="A28:A30"/>
    <mergeCell ref="A99:A101"/>
    <mergeCell ref="B99:B101"/>
    <mergeCell ref="D99:D101"/>
    <mergeCell ref="P96:P98"/>
    <mergeCell ref="V72:V74"/>
    <mergeCell ref="T75:T77"/>
    <mergeCell ref="U75:U77"/>
    <mergeCell ref="V75:V77"/>
    <mergeCell ref="P99:P101"/>
    <mergeCell ref="A96:A98"/>
    <mergeCell ref="S75:S77"/>
    <mergeCell ref="T69:T71"/>
    <mergeCell ref="S69:S71"/>
    <mergeCell ref="B96:B98"/>
    <mergeCell ref="D96:D98"/>
    <mergeCell ref="A93:A95"/>
    <mergeCell ref="B93:B95"/>
    <mergeCell ref="D93:D95"/>
    <mergeCell ref="A81:A83"/>
    <mergeCell ref="B81:B83"/>
    <mergeCell ref="D81:D83"/>
    <mergeCell ref="S78:S80"/>
    <mergeCell ref="V69:V71"/>
    <mergeCell ref="P93:P95"/>
    <mergeCell ref="U69:U71"/>
    <mergeCell ref="S72:S74"/>
    <mergeCell ref="T72:T74"/>
    <mergeCell ref="U72:U74"/>
    <mergeCell ref="D72:D74"/>
    <mergeCell ref="P72:P74"/>
    <mergeCell ref="B50:B52"/>
    <mergeCell ref="D50:D52"/>
    <mergeCell ref="B69:B71"/>
    <mergeCell ref="D69:D71"/>
    <mergeCell ref="B84:B86"/>
    <mergeCell ref="D84:D86"/>
    <mergeCell ref="B60:B62"/>
    <mergeCell ref="B63:B65"/>
    <mergeCell ref="D66:D68"/>
    <mergeCell ref="D63:D65"/>
    <mergeCell ref="P57:P59"/>
    <mergeCell ref="P60:P62"/>
    <mergeCell ref="P63:P65"/>
    <mergeCell ref="A57:A59"/>
    <mergeCell ref="A60:A62"/>
    <mergeCell ref="D57:D59"/>
    <mergeCell ref="D60:D62"/>
    <mergeCell ref="B57:B59"/>
    <mergeCell ref="A63:A65"/>
    <mergeCell ref="P50:P52"/>
    <mergeCell ref="A53:A55"/>
    <mergeCell ref="B53:B55"/>
    <mergeCell ref="D53:D55"/>
    <mergeCell ref="P53:P55"/>
    <mergeCell ref="A47:A49"/>
    <mergeCell ref="B47:B49"/>
    <mergeCell ref="D47:D49"/>
    <mergeCell ref="P47:P49"/>
    <mergeCell ref="A50:A52"/>
    <mergeCell ref="A43:A46"/>
    <mergeCell ref="B43:B46"/>
    <mergeCell ref="D43:D46"/>
    <mergeCell ref="P43:P46"/>
    <mergeCell ref="A40:A42"/>
    <mergeCell ref="B40:B42"/>
    <mergeCell ref="D40:D42"/>
    <mergeCell ref="P40:P42"/>
    <mergeCell ref="C40:C42"/>
    <mergeCell ref="A20:P20"/>
    <mergeCell ref="A37:A39"/>
    <mergeCell ref="B37:B39"/>
    <mergeCell ref="D37:D39"/>
    <mergeCell ref="A34:A36"/>
    <mergeCell ref="B34:B36"/>
    <mergeCell ref="D34:D36"/>
    <mergeCell ref="C31:C33"/>
    <mergeCell ref="C34:C36"/>
    <mergeCell ref="C37:C39"/>
    <mergeCell ref="D28:D30"/>
    <mergeCell ref="P16:P18"/>
    <mergeCell ref="P37:P39"/>
    <mergeCell ref="D31:D33"/>
    <mergeCell ref="D25:D27"/>
    <mergeCell ref="B25:B27"/>
    <mergeCell ref="P28:P30"/>
    <mergeCell ref="P31:P33"/>
    <mergeCell ref="B28:B30"/>
    <mergeCell ref="P34:P36"/>
    <mergeCell ref="O8:O10"/>
    <mergeCell ref="P8:P10"/>
    <mergeCell ref="A13:A15"/>
    <mergeCell ref="P25:P27"/>
    <mergeCell ref="B13:B15"/>
    <mergeCell ref="P13:P15"/>
    <mergeCell ref="D13:D15"/>
    <mergeCell ref="A16:A18"/>
    <mergeCell ref="B21:B23"/>
    <mergeCell ref="D21:D23"/>
    <mergeCell ref="E9:E10"/>
    <mergeCell ref="B16:B18"/>
    <mergeCell ref="D16:D18"/>
    <mergeCell ref="A31:A33"/>
    <mergeCell ref="B31:B33"/>
    <mergeCell ref="A69:A71"/>
    <mergeCell ref="A8:A10"/>
    <mergeCell ref="B8:B10"/>
    <mergeCell ref="D8:D10"/>
    <mergeCell ref="A12:P12"/>
    <mergeCell ref="P78:P80"/>
    <mergeCell ref="A6:P6"/>
    <mergeCell ref="A21:A23"/>
    <mergeCell ref="P66:P68"/>
    <mergeCell ref="A66:A68"/>
    <mergeCell ref="B66:B68"/>
    <mergeCell ref="E8:N8"/>
    <mergeCell ref="P69:P71"/>
    <mergeCell ref="A72:A74"/>
    <mergeCell ref="B72:B74"/>
    <mergeCell ref="A84:A86"/>
    <mergeCell ref="P87:P89"/>
    <mergeCell ref="P84:P86"/>
    <mergeCell ref="P90:P92"/>
    <mergeCell ref="A75:A77"/>
    <mergeCell ref="B75:B77"/>
    <mergeCell ref="D75:D77"/>
    <mergeCell ref="P75:P77"/>
    <mergeCell ref="A78:A80"/>
    <mergeCell ref="B78:B80"/>
    <mergeCell ref="T60:T62"/>
    <mergeCell ref="U60:U62"/>
    <mergeCell ref="P81:P83"/>
    <mergeCell ref="A102:A104"/>
    <mergeCell ref="B102:B104"/>
    <mergeCell ref="D102:D104"/>
    <mergeCell ref="P102:P104"/>
    <mergeCell ref="A90:A92"/>
    <mergeCell ref="B90:B92"/>
    <mergeCell ref="D90:D92"/>
    <mergeCell ref="T66:T68"/>
    <mergeCell ref="U66:U68"/>
    <mergeCell ref="V66:V68"/>
    <mergeCell ref="V57:V59"/>
    <mergeCell ref="V60:V62"/>
    <mergeCell ref="T63:T65"/>
    <mergeCell ref="U63:U65"/>
    <mergeCell ref="V63:V65"/>
    <mergeCell ref="T57:T59"/>
    <mergeCell ref="U57:U59"/>
    <mergeCell ref="A107:A109"/>
    <mergeCell ref="B107:B109"/>
    <mergeCell ref="D107:D109"/>
    <mergeCell ref="P107:P109"/>
    <mergeCell ref="A110:A112"/>
    <mergeCell ref="B110:B112"/>
    <mergeCell ref="D110:D112"/>
    <mergeCell ref="P110:P112"/>
    <mergeCell ref="C110:C112"/>
    <mergeCell ref="A87:A89"/>
    <mergeCell ref="B87:B89"/>
    <mergeCell ref="D87:D89"/>
    <mergeCell ref="S81:S83"/>
    <mergeCell ref="T81:T83"/>
    <mergeCell ref="A113:A115"/>
    <mergeCell ref="B113:B115"/>
    <mergeCell ref="D113:D115"/>
    <mergeCell ref="S93:S95"/>
    <mergeCell ref="A106:P106"/>
    <mergeCell ref="V37:V39"/>
    <mergeCell ref="V40:V42"/>
    <mergeCell ref="U43:U46"/>
    <mergeCell ref="V43:V46"/>
    <mergeCell ref="U50:U52"/>
    <mergeCell ref="V50:V52"/>
    <mergeCell ref="U47:U49"/>
    <mergeCell ref="U37:U39"/>
    <mergeCell ref="S53:S55"/>
    <mergeCell ref="T53:T55"/>
    <mergeCell ref="U53:U55"/>
    <mergeCell ref="S87:S89"/>
    <mergeCell ref="V47:V49"/>
    <mergeCell ref="V53:V55"/>
    <mergeCell ref="T50:T52"/>
    <mergeCell ref="S57:S59"/>
    <mergeCell ref="S60:S62"/>
    <mergeCell ref="U78:U80"/>
    <mergeCell ref="T40:T42"/>
    <mergeCell ref="U40:U42"/>
    <mergeCell ref="S43:S46"/>
    <mergeCell ref="T43:T46"/>
    <mergeCell ref="P116:P118"/>
    <mergeCell ref="S50:S52"/>
    <mergeCell ref="P113:P115"/>
    <mergeCell ref="S47:S49"/>
    <mergeCell ref="T47:T49"/>
    <mergeCell ref="T78:T80"/>
    <mergeCell ref="U28:U30"/>
    <mergeCell ref="V28:V30"/>
    <mergeCell ref="T31:T33"/>
    <mergeCell ref="U31:U33"/>
    <mergeCell ref="V31:V33"/>
    <mergeCell ref="T34:T36"/>
    <mergeCell ref="U34:U36"/>
    <mergeCell ref="V34:V36"/>
    <mergeCell ref="A131:A133"/>
    <mergeCell ref="B131:B133"/>
    <mergeCell ref="D131:D133"/>
    <mergeCell ref="P131:P133"/>
    <mergeCell ref="P119:P121"/>
    <mergeCell ref="T28:T30"/>
    <mergeCell ref="P122:P124"/>
    <mergeCell ref="T37:T39"/>
    <mergeCell ref="B116:B118"/>
    <mergeCell ref="A116:A118"/>
    <mergeCell ref="D122:D124"/>
    <mergeCell ref="S28:S30"/>
    <mergeCell ref="S31:S33"/>
    <mergeCell ref="S34:S36"/>
    <mergeCell ref="S37:S39"/>
    <mergeCell ref="P125:P127"/>
    <mergeCell ref="D116:D118"/>
    <mergeCell ref="S63:S65"/>
    <mergeCell ref="S66:S68"/>
    <mergeCell ref="D78:D80"/>
    <mergeCell ref="S21:S23"/>
    <mergeCell ref="S40:S42"/>
    <mergeCell ref="A125:A127"/>
    <mergeCell ref="B125:B127"/>
    <mergeCell ref="D125:D127"/>
    <mergeCell ref="A119:A121"/>
    <mergeCell ref="B119:B121"/>
    <mergeCell ref="D119:D121"/>
    <mergeCell ref="A122:A124"/>
    <mergeCell ref="B122:B124"/>
    <mergeCell ref="V25:V27"/>
    <mergeCell ref="V13:V15"/>
    <mergeCell ref="V16:V18"/>
    <mergeCell ref="T21:T23"/>
    <mergeCell ref="U21:U23"/>
    <mergeCell ref="V21:V23"/>
    <mergeCell ref="V78:V80"/>
    <mergeCell ref="S13:S15"/>
    <mergeCell ref="T13:T15"/>
    <mergeCell ref="U13:U15"/>
    <mergeCell ref="S16:S18"/>
    <mergeCell ref="T16:T18"/>
    <mergeCell ref="U16:U18"/>
    <mergeCell ref="S25:S27"/>
    <mergeCell ref="T25:T27"/>
    <mergeCell ref="U25:U27"/>
    <mergeCell ref="U81:U83"/>
    <mergeCell ref="V81:V83"/>
    <mergeCell ref="S84:S86"/>
    <mergeCell ref="T84:T86"/>
    <mergeCell ref="U84:U86"/>
    <mergeCell ref="V84:V86"/>
    <mergeCell ref="T107:T109"/>
    <mergeCell ref="T87:T89"/>
    <mergeCell ref="U87:U89"/>
    <mergeCell ref="V87:V89"/>
    <mergeCell ref="S90:S92"/>
    <mergeCell ref="T90:T92"/>
    <mergeCell ref="U90:U92"/>
    <mergeCell ref="V90:V92"/>
    <mergeCell ref="S110:S112"/>
    <mergeCell ref="U110:U112"/>
    <mergeCell ref="T93:T95"/>
    <mergeCell ref="U93:U95"/>
    <mergeCell ref="V93:V95"/>
    <mergeCell ref="V107:V109"/>
    <mergeCell ref="V96:V98"/>
    <mergeCell ref="V99:V101"/>
    <mergeCell ref="V102:V104"/>
    <mergeCell ref="U96:U98"/>
    <mergeCell ref="S131:S133"/>
    <mergeCell ref="S99:S101"/>
    <mergeCell ref="T99:T101"/>
    <mergeCell ref="U99:U101"/>
    <mergeCell ref="U102:U104"/>
    <mergeCell ref="U107:U109"/>
    <mergeCell ref="S119:S121"/>
    <mergeCell ref="S102:S104"/>
    <mergeCell ref="T102:T104"/>
    <mergeCell ref="S107:S109"/>
    <mergeCell ref="V116:V118"/>
    <mergeCell ref="S122:S124"/>
    <mergeCell ref="T131:T133"/>
    <mergeCell ref="T110:T112"/>
    <mergeCell ref="S96:S98"/>
    <mergeCell ref="T96:T98"/>
    <mergeCell ref="S113:S115"/>
    <mergeCell ref="S116:S118"/>
    <mergeCell ref="T116:T118"/>
    <mergeCell ref="S125:S127"/>
    <mergeCell ref="V125:V127"/>
    <mergeCell ref="V110:V112"/>
    <mergeCell ref="T113:T115"/>
    <mergeCell ref="U113:U115"/>
    <mergeCell ref="V113:V115"/>
    <mergeCell ref="V119:V121"/>
    <mergeCell ref="T122:T124"/>
    <mergeCell ref="U122:U124"/>
    <mergeCell ref="V122:V124"/>
    <mergeCell ref="U116:U118"/>
    <mergeCell ref="F9:I9"/>
    <mergeCell ref="J9:N9"/>
    <mergeCell ref="U131:U133"/>
    <mergeCell ref="V131:V133"/>
    <mergeCell ref="T119:T121"/>
    <mergeCell ref="U119:U121"/>
    <mergeCell ref="S10:S12"/>
    <mergeCell ref="V10:V12"/>
    <mergeCell ref="T125:T127"/>
    <mergeCell ref="U125:U127"/>
    <mergeCell ref="U128:U130"/>
    <mergeCell ref="V128:V130"/>
    <mergeCell ref="A128:A130"/>
    <mergeCell ref="B128:B130"/>
    <mergeCell ref="D128:D130"/>
    <mergeCell ref="P128:P130"/>
    <mergeCell ref="S128:S130"/>
    <mergeCell ref="T128:T130"/>
  </mergeCells>
  <printOptions/>
  <pageMargins left="0.25" right="0.25" top="0.75" bottom="0.75" header="0.3" footer="0.3"/>
  <pageSetup fitToHeight="4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15" width="9.140625" style="2" customWidth="1"/>
  </cols>
  <sheetData/>
  <sheetProtection/>
  <printOptions/>
  <pageMargins left="0.31496062992125984" right="0.11811023622047245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2013-04-23T02:52:47Z</dcterms:modified>
  <cp:category/>
  <cp:version/>
  <cp:contentType/>
  <cp:contentStatus/>
</cp:coreProperties>
</file>