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345" windowWidth="14805" windowHeight="4770" tabRatio="660"/>
  </bookViews>
  <sheets>
    <sheet name="Таблица 2" sheetId="8" r:id="rId1"/>
  </sheets>
  <definedNames>
    <definedName name="_xlnm.Print_Titles" localSheetId="0">'Таблица 2'!$9:$12</definedName>
  </definedNames>
  <calcPr calcId="145621" iterate="1"/>
</workbook>
</file>

<file path=xl/calcChain.xml><?xml version="1.0" encoding="utf-8"?>
<calcChain xmlns="http://schemas.openxmlformats.org/spreadsheetml/2006/main">
  <c r="I145" i="8" l="1"/>
  <c r="I144" i="8"/>
  <c r="I149" i="8" l="1"/>
  <c r="I27" i="8"/>
  <c r="I42" i="8" l="1"/>
  <c r="I104" i="8" l="1"/>
  <c r="I79" i="8"/>
  <c r="I64" i="8"/>
  <c r="I129" i="8" l="1"/>
  <c r="I128" i="8"/>
  <c r="I61" i="8" l="1"/>
  <c r="I24" i="8"/>
  <c r="I126" i="8" l="1"/>
  <c r="K27" i="8"/>
  <c r="J27" i="8"/>
  <c r="H64" i="8"/>
  <c r="H175" i="8" l="1"/>
  <c r="H170" i="8"/>
  <c r="H162" i="8"/>
  <c r="H160" i="8"/>
  <c r="H159" i="8"/>
  <c r="H157" i="8"/>
  <c r="H155" i="8"/>
  <c r="H154" i="8"/>
  <c r="H142" i="8"/>
  <c r="H133" i="8"/>
  <c r="H129" i="8"/>
  <c r="H123" i="8"/>
  <c r="H120" i="8"/>
  <c r="H119" i="8"/>
  <c r="H117" i="8"/>
  <c r="H115" i="8"/>
  <c r="H177" i="8" s="1"/>
  <c r="H114" i="8"/>
  <c r="H176" i="8" s="1"/>
  <c r="H112" i="8"/>
  <c r="H174" i="8" s="1"/>
  <c r="H109" i="8"/>
  <c r="H161" i="8" s="1"/>
  <c r="H104" i="8"/>
  <c r="H101" i="8" s="1"/>
  <c r="H96" i="8"/>
  <c r="H91" i="8"/>
  <c r="H90" i="8"/>
  <c r="H88" i="8"/>
  <c r="H87" i="8"/>
  <c r="H81" i="8"/>
  <c r="H79" i="8"/>
  <c r="H89" i="8" s="1"/>
  <c r="H75" i="8"/>
  <c r="H73" i="8"/>
  <c r="H72" i="8"/>
  <c r="H66" i="8"/>
  <c r="H74" i="8"/>
  <c r="H71" i="8" s="1"/>
  <c r="H61" i="8"/>
  <c r="H59" i="8"/>
  <c r="H167" i="8" s="1"/>
  <c r="H58" i="8"/>
  <c r="H166" i="8" s="1"/>
  <c r="H57" i="8"/>
  <c r="H165" i="8" s="1"/>
  <c r="H56" i="8"/>
  <c r="H164" i="8" s="1"/>
  <c r="H50" i="8"/>
  <c r="H48" i="8"/>
  <c r="H46" i="8"/>
  <c r="H45" i="8"/>
  <c r="H42" i="8"/>
  <c r="H39" i="8" s="1"/>
  <c r="H38" i="8"/>
  <c r="H36" i="8"/>
  <c r="H35" i="8"/>
  <c r="H29" i="8"/>
  <c r="H27" i="8"/>
  <c r="H37" i="8" s="1"/>
  <c r="H19" i="8"/>
  <c r="H14" i="8"/>
  <c r="H106" i="8" l="1"/>
  <c r="H24" i="8"/>
  <c r="H124" i="8"/>
  <c r="H134" i="8"/>
  <c r="H76" i="8"/>
  <c r="H125" i="8"/>
  <c r="H55" i="8"/>
  <c r="H86" i="8"/>
  <c r="H171" i="8"/>
  <c r="H116" i="8"/>
  <c r="H126" i="8"/>
  <c r="H172" i="8"/>
  <c r="H34" i="8"/>
  <c r="H158" i="8"/>
  <c r="H163" i="8"/>
  <c r="H173" i="8"/>
  <c r="H122" i="8"/>
  <c r="H121" i="8" s="1"/>
  <c r="H47" i="8"/>
  <c r="H138" i="8"/>
  <c r="H149" i="8" s="1"/>
  <c r="H156" i="8"/>
  <c r="H153" i="8" s="1"/>
  <c r="H135" i="8"/>
  <c r="H140" i="8" s="1"/>
  <c r="H151" i="8" s="1"/>
  <c r="H169" i="8"/>
  <c r="H111" i="8"/>
  <c r="H132" i="8"/>
  <c r="H168" i="8" l="1"/>
  <c r="H139" i="8"/>
  <c r="H150" i="8" s="1"/>
  <c r="H44" i="8"/>
  <c r="H131" i="8"/>
  <c r="H137" i="8"/>
  <c r="L101" i="8"/>
  <c r="M47" i="8"/>
  <c r="H136" i="8" l="1"/>
  <c r="H148" i="8"/>
  <c r="H147" i="8" s="1"/>
  <c r="K109" i="8" l="1"/>
  <c r="J109" i="8"/>
  <c r="I109" i="8"/>
  <c r="J104" i="8"/>
  <c r="F53" i="8"/>
  <c r="K50" i="8"/>
  <c r="K42" i="8"/>
  <c r="J42" i="8"/>
  <c r="I14" i="8"/>
  <c r="J14" i="8"/>
  <c r="K14" i="8"/>
  <c r="L14" i="8"/>
  <c r="F27" i="8" l="1"/>
  <c r="G109" i="8" l="1"/>
  <c r="G103" i="8"/>
  <c r="M123" i="8" l="1"/>
  <c r="K88" i="8"/>
  <c r="L88" i="8"/>
  <c r="M88" i="8"/>
  <c r="N88" i="8"/>
  <c r="I133" i="8" l="1"/>
  <c r="I154" i="8" l="1"/>
  <c r="J154" i="8"/>
  <c r="K154" i="8"/>
  <c r="L154" i="8"/>
  <c r="M154" i="8"/>
  <c r="N154" i="8"/>
  <c r="I155" i="8"/>
  <c r="J155" i="8"/>
  <c r="K155" i="8"/>
  <c r="L155" i="8"/>
  <c r="M155" i="8"/>
  <c r="N155" i="8"/>
  <c r="I156" i="8"/>
  <c r="J156" i="8"/>
  <c r="K156" i="8"/>
  <c r="L156" i="8"/>
  <c r="M156" i="8"/>
  <c r="N156" i="8"/>
  <c r="I157" i="8"/>
  <c r="J157" i="8"/>
  <c r="K157" i="8"/>
  <c r="L157" i="8"/>
  <c r="M157" i="8"/>
  <c r="N157" i="8"/>
  <c r="G155" i="8"/>
  <c r="G156" i="8"/>
  <c r="G157" i="8"/>
  <c r="G154" i="8"/>
  <c r="I175" i="8"/>
  <c r="J175" i="8"/>
  <c r="K175" i="8"/>
  <c r="L175" i="8"/>
  <c r="M175" i="8"/>
  <c r="G175" i="8"/>
  <c r="I170" i="8"/>
  <c r="J170" i="8"/>
  <c r="K170" i="8"/>
  <c r="L170" i="8"/>
  <c r="M170" i="8"/>
  <c r="G170" i="8"/>
  <c r="I159" i="8"/>
  <c r="J159" i="8"/>
  <c r="K159" i="8"/>
  <c r="L159" i="8"/>
  <c r="M159" i="8"/>
  <c r="N159" i="8"/>
  <c r="I160" i="8"/>
  <c r="J160" i="8"/>
  <c r="K160" i="8"/>
  <c r="L160" i="8"/>
  <c r="M160" i="8"/>
  <c r="N160" i="8"/>
  <c r="I161" i="8"/>
  <c r="J161" i="8"/>
  <c r="K161" i="8"/>
  <c r="L161" i="8"/>
  <c r="M161" i="8"/>
  <c r="N161" i="8"/>
  <c r="I162" i="8"/>
  <c r="J162" i="8"/>
  <c r="K162" i="8"/>
  <c r="L162" i="8"/>
  <c r="M162" i="8"/>
  <c r="N162" i="8"/>
  <c r="G160" i="8"/>
  <c r="G161" i="8"/>
  <c r="G162" i="8"/>
  <c r="G159" i="8"/>
  <c r="I72" i="8" l="1"/>
  <c r="J72" i="8"/>
  <c r="K72" i="8"/>
  <c r="L72" i="8"/>
  <c r="M72" i="8"/>
  <c r="N72" i="8"/>
  <c r="I73" i="8"/>
  <c r="J73" i="8"/>
  <c r="K73" i="8"/>
  <c r="L73" i="8"/>
  <c r="M73" i="8"/>
  <c r="N73" i="8"/>
  <c r="I74" i="8"/>
  <c r="J74" i="8"/>
  <c r="K74" i="8"/>
  <c r="L74" i="8"/>
  <c r="M74" i="8"/>
  <c r="N74" i="8"/>
  <c r="I75" i="8"/>
  <c r="J75" i="8"/>
  <c r="K75" i="8"/>
  <c r="L75" i="8"/>
  <c r="M75" i="8"/>
  <c r="N75" i="8"/>
  <c r="G75" i="8"/>
  <c r="G73" i="8"/>
  <c r="G72" i="8"/>
  <c r="I66" i="8"/>
  <c r="J66" i="8"/>
  <c r="K66" i="8"/>
  <c r="L66" i="8"/>
  <c r="M66" i="8"/>
  <c r="N66" i="8"/>
  <c r="G66" i="8"/>
  <c r="F70" i="8"/>
  <c r="F69" i="8"/>
  <c r="F68" i="8"/>
  <c r="F67" i="8"/>
  <c r="F66" i="8" l="1"/>
  <c r="F72" i="8"/>
  <c r="K71" i="8"/>
  <c r="N71" i="8"/>
  <c r="J71" i="8"/>
  <c r="M71" i="8"/>
  <c r="I71" i="8"/>
  <c r="L71" i="8"/>
  <c r="F75" i="8"/>
  <c r="F73" i="8"/>
  <c r="G74" i="8"/>
  <c r="G71" i="8" s="1"/>
  <c r="J133" i="8"/>
  <c r="K133" i="8"/>
  <c r="L133" i="8"/>
  <c r="M133" i="8"/>
  <c r="G133" i="8"/>
  <c r="F74" i="8" l="1"/>
  <c r="F71" i="8" s="1"/>
  <c r="I123" i="8" l="1"/>
  <c r="J123" i="8"/>
  <c r="K123" i="8"/>
  <c r="L123" i="8"/>
  <c r="G123" i="8"/>
  <c r="I87" i="8"/>
  <c r="J87" i="8"/>
  <c r="K87" i="8"/>
  <c r="L87" i="8"/>
  <c r="M87" i="8"/>
  <c r="N87" i="8"/>
  <c r="I88" i="8"/>
  <c r="J88" i="8"/>
  <c r="I89" i="8"/>
  <c r="J89" i="8"/>
  <c r="K89" i="8"/>
  <c r="L89" i="8"/>
  <c r="M89" i="8"/>
  <c r="N89" i="8"/>
  <c r="I90" i="8"/>
  <c r="J90" i="8"/>
  <c r="K90" i="8"/>
  <c r="L90" i="8"/>
  <c r="M90" i="8"/>
  <c r="N90" i="8"/>
  <c r="G90" i="8"/>
  <c r="G89" i="8"/>
  <c r="G88" i="8"/>
  <c r="G87" i="8"/>
  <c r="F83" i="8"/>
  <c r="I35" i="8"/>
  <c r="J35" i="8"/>
  <c r="K35" i="8"/>
  <c r="L35" i="8"/>
  <c r="M35" i="8"/>
  <c r="N35" i="8"/>
  <c r="I36" i="8"/>
  <c r="J36" i="8"/>
  <c r="K36" i="8"/>
  <c r="L36" i="8"/>
  <c r="M36" i="8"/>
  <c r="N36" i="8"/>
  <c r="I37" i="8"/>
  <c r="J37" i="8"/>
  <c r="K37" i="8"/>
  <c r="L37" i="8"/>
  <c r="M37" i="8"/>
  <c r="N37" i="8"/>
  <c r="I38" i="8"/>
  <c r="J38" i="8"/>
  <c r="K38" i="8"/>
  <c r="L38" i="8"/>
  <c r="M38" i="8"/>
  <c r="N38" i="8"/>
  <c r="G36" i="8"/>
  <c r="G38" i="8"/>
  <c r="G35" i="8"/>
  <c r="G45" i="8"/>
  <c r="F146" i="8"/>
  <c r="G145" i="8"/>
  <c r="F145" i="8" s="1"/>
  <c r="G144" i="8"/>
  <c r="F144" i="8" s="1"/>
  <c r="F143" i="8"/>
  <c r="N142" i="8"/>
  <c r="M142" i="8"/>
  <c r="L142" i="8"/>
  <c r="K142" i="8"/>
  <c r="J142" i="8"/>
  <c r="I142" i="8"/>
  <c r="F130" i="8"/>
  <c r="F129" i="8"/>
  <c r="F128" i="8"/>
  <c r="F127" i="8"/>
  <c r="N126" i="8"/>
  <c r="M126" i="8"/>
  <c r="L126" i="8"/>
  <c r="K126" i="8"/>
  <c r="J126" i="8"/>
  <c r="G126" i="8"/>
  <c r="N120" i="8"/>
  <c r="N172" i="8" s="1"/>
  <c r="M120" i="8"/>
  <c r="M172" i="8" s="1"/>
  <c r="L120" i="8"/>
  <c r="L172" i="8" s="1"/>
  <c r="K120" i="8"/>
  <c r="K172" i="8" s="1"/>
  <c r="J120" i="8"/>
  <c r="J172" i="8" s="1"/>
  <c r="I120" i="8"/>
  <c r="I172" i="8" s="1"/>
  <c r="G120" i="8"/>
  <c r="G172" i="8" s="1"/>
  <c r="N119" i="8"/>
  <c r="N171" i="8" s="1"/>
  <c r="M119" i="8"/>
  <c r="M171" i="8" s="1"/>
  <c r="L119" i="8"/>
  <c r="L171" i="8" s="1"/>
  <c r="K119" i="8"/>
  <c r="K171" i="8" s="1"/>
  <c r="J119" i="8"/>
  <c r="J171" i="8" s="1"/>
  <c r="I119" i="8"/>
  <c r="I171" i="8" s="1"/>
  <c r="G119" i="8"/>
  <c r="G171" i="8" s="1"/>
  <c r="N118" i="8"/>
  <c r="N170" i="8" s="1"/>
  <c r="N117" i="8"/>
  <c r="N169" i="8" s="1"/>
  <c r="M117" i="8"/>
  <c r="M169" i="8" s="1"/>
  <c r="L117" i="8"/>
  <c r="L169" i="8" s="1"/>
  <c r="K117" i="8"/>
  <c r="K169" i="8" s="1"/>
  <c r="J117" i="8"/>
  <c r="J169" i="8" s="1"/>
  <c r="I117" i="8"/>
  <c r="I169" i="8" s="1"/>
  <c r="G117" i="8"/>
  <c r="G169" i="8" s="1"/>
  <c r="N115" i="8"/>
  <c r="N177" i="8" s="1"/>
  <c r="M115" i="8"/>
  <c r="M177" i="8" s="1"/>
  <c r="L115" i="8"/>
  <c r="L177" i="8" s="1"/>
  <c r="K115" i="8"/>
  <c r="K177" i="8" s="1"/>
  <c r="J115" i="8"/>
  <c r="J177" i="8" s="1"/>
  <c r="I115" i="8"/>
  <c r="I177" i="8" s="1"/>
  <c r="G115" i="8"/>
  <c r="G177" i="8" s="1"/>
  <c r="N114" i="8"/>
  <c r="N176" i="8" s="1"/>
  <c r="M114" i="8"/>
  <c r="M176" i="8" s="1"/>
  <c r="L114" i="8"/>
  <c r="L176" i="8" s="1"/>
  <c r="K114" i="8"/>
  <c r="K176" i="8" s="1"/>
  <c r="J114" i="8"/>
  <c r="J176" i="8" s="1"/>
  <c r="I114" i="8"/>
  <c r="I176" i="8" s="1"/>
  <c r="G114" i="8"/>
  <c r="G176" i="8" s="1"/>
  <c r="N113" i="8"/>
  <c r="N112" i="8"/>
  <c r="N174" i="8" s="1"/>
  <c r="M112" i="8"/>
  <c r="M174" i="8" s="1"/>
  <c r="L112" i="8"/>
  <c r="L174" i="8" s="1"/>
  <c r="K112" i="8"/>
  <c r="K174" i="8" s="1"/>
  <c r="J112" i="8"/>
  <c r="J174" i="8" s="1"/>
  <c r="I112" i="8"/>
  <c r="I174" i="8" s="1"/>
  <c r="G112" i="8"/>
  <c r="G174" i="8" s="1"/>
  <c r="F110" i="8"/>
  <c r="F109" i="8"/>
  <c r="F108" i="8"/>
  <c r="F107" i="8"/>
  <c r="N106" i="8"/>
  <c r="M106" i="8"/>
  <c r="L106" i="8"/>
  <c r="K106" i="8"/>
  <c r="J106" i="8"/>
  <c r="I106" i="8"/>
  <c r="G106" i="8"/>
  <c r="F105" i="8"/>
  <c r="F104" i="8"/>
  <c r="F103" i="8"/>
  <c r="F102" i="8"/>
  <c r="N101" i="8"/>
  <c r="M101" i="8"/>
  <c r="K101" i="8"/>
  <c r="J101" i="8"/>
  <c r="I101" i="8"/>
  <c r="G101" i="8"/>
  <c r="F100" i="8"/>
  <c r="F99" i="8"/>
  <c r="F98" i="8"/>
  <c r="F97" i="8"/>
  <c r="N96" i="8"/>
  <c r="M96" i="8"/>
  <c r="L96" i="8"/>
  <c r="K96" i="8"/>
  <c r="J96" i="8"/>
  <c r="I96" i="8"/>
  <c r="G96" i="8"/>
  <c r="F95" i="8"/>
  <c r="F94" i="8"/>
  <c r="F93" i="8"/>
  <c r="F92" i="8"/>
  <c r="N91" i="8"/>
  <c r="M91" i="8"/>
  <c r="L91" i="8"/>
  <c r="K91" i="8"/>
  <c r="J91" i="8"/>
  <c r="I91" i="8"/>
  <c r="G91" i="8"/>
  <c r="F85" i="8"/>
  <c r="F84" i="8"/>
  <c r="F82" i="8"/>
  <c r="N81" i="8"/>
  <c r="M81" i="8"/>
  <c r="L81" i="8"/>
  <c r="K81" i="8"/>
  <c r="J81" i="8"/>
  <c r="I81" i="8"/>
  <c r="G81" i="8"/>
  <c r="F80" i="8"/>
  <c r="F79" i="8"/>
  <c r="F78" i="8"/>
  <c r="F77" i="8"/>
  <c r="N76" i="8"/>
  <c r="M76" i="8"/>
  <c r="L76" i="8"/>
  <c r="K76" i="8"/>
  <c r="J76" i="8"/>
  <c r="I76" i="8"/>
  <c r="G76" i="8"/>
  <c r="F65" i="8"/>
  <c r="F63" i="8"/>
  <c r="F62" i="8"/>
  <c r="N61" i="8"/>
  <c r="M61" i="8"/>
  <c r="L61" i="8"/>
  <c r="K61" i="8"/>
  <c r="J61" i="8"/>
  <c r="N59" i="8"/>
  <c r="N167" i="8" s="1"/>
  <c r="M59" i="8"/>
  <c r="M167" i="8" s="1"/>
  <c r="L59" i="8"/>
  <c r="L167" i="8" s="1"/>
  <c r="K59" i="8"/>
  <c r="K167" i="8" s="1"/>
  <c r="J59" i="8"/>
  <c r="I59" i="8"/>
  <c r="I167" i="8" s="1"/>
  <c r="G59" i="8"/>
  <c r="G167" i="8" s="1"/>
  <c r="N58" i="8"/>
  <c r="N166" i="8" s="1"/>
  <c r="M58" i="8"/>
  <c r="M166" i="8" s="1"/>
  <c r="L58" i="8"/>
  <c r="L166" i="8" s="1"/>
  <c r="K58" i="8"/>
  <c r="K166" i="8" s="1"/>
  <c r="J58" i="8"/>
  <c r="J166" i="8" s="1"/>
  <c r="I58" i="8"/>
  <c r="I166" i="8" s="1"/>
  <c r="G58" i="8"/>
  <c r="G166" i="8" s="1"/>
  <c r="N57" i="8"/>
  <c r="N165" i="8" s="1"/>
  <c r="M57" i="8"/>
  <c r="M165" i="8" s="1"/>
  <c r="L57" i="8"/>
  <c r="L165" i="8" s="1"/>
  <c r="K57" i="8"/>
  <c r="K165" i="8" s="1"/>
  <c r="J57" i="8"/>
  <c r="J165" i="8" s="1"/>
  <c r="I57" i="8"/>
  <c r="I165" i="8" s="1"/>
  <c r="G57" i="8"/>
  <c r="G165" i="8" s="1"/>
  <c r="N56" i="8"/>
  <c r="N164" i="8" s="1"/>
  <c r="M56" i="8"/>
  <c r="M164" i="8" s="1"/>
  <c r="L56" i="8"/>
  <c r="L164" i="8" s="1"/>
  <c r="K56" i="8"/>
  <c r="J56" i="8"/>
  <c r="J164" i="8" s="1"/>
  <c r="I56" i="8"/>
  <c r="I164" i="8" s="1"/>
  <c r="G56" i="8"/>
  <c r="F54" i="8"/>
  <c r="F52" i="8"/>
  <c r="F51" i="8"/>
  <c r="N50" i="8"/>
  <c r="M50" i="8"/>
  <c r="L50" i="8"/>
  <c r="J50" i="8"/>
  <c r="I50" i="8"/>
  <c r="G50" i="8"/>
  <c r="N48" i="8"/>
  <c r="M48" i="8"/>
  <c r="L48" i="8"/>
  <c r="K48" i="8"/>
  <c r="J48" i="8"/>
  <c r="I48" i="8"/>
  <c r="G48" i="8"/>
  <c r="N47" i="8"/>
  <c r="L47" i="8"/>
  <c r="K47" i="8"/>
  <c r="J47" i="8"/>
  <c r="N46" i="8"/>
  <c r="M46" i="8"/>
  <c r="L46" i="8"/>
  <c r="K46" i="8"/>
  <c r="J46" i="8"/>
  <c r="I46" i="8"/>
  <c r="G46" i="8"/>
  <c r="N45" i="8"/>
  <c r="M45" i="8"/>
  <c r="L45" i="8"/>
  <c r="K45" i="8"/>
  <c r="J45" i="8"/>
  <c r="I45" i="8"/>
  <c r="F43" i="8"/>
  <c r="I47" i="8"/>
  <c r="F42" i="8"/>
  <c r="F41" i="8"/>
  <c r="F40" i="8"/>
  <c r="N39" i="8"/>
  <c r="M39" i="8"/>
  <c r="L39" i="8"/>
  <c r="K39" i="8"/>
  <c r="J39" i="8"/>
  <c r="I39" i="8"/>
  <c r="G39" i="8"/>
  <c r="F33" i="8"/>
  <c r="F32" i="8"/>
  <c r="F31" i="8"/>
  <c r="F30" i="8"/>
  <c r="N29" i="8"/>
  <c r="M29" i="8"/>
  <c r="L29" i="8"/>
  <c r="K29" i="8"/>
  <c r="J29" i="8"/>
  <c r="I29" i="8"/>
  <c r="G29" i="8"/>
  <c r="F28" i="8"/>
  <c r="F26" i="8"/>
  <c r="F25" i="8"/>
  <c r="N24" i="8"/>
  <c r="M24" i="8"/>
  <c r="L24" i="8"/>
  <c r="K24" i="8"/>
  <c r="J24" i="8"/>
  <c r="F23" i="8"/>
  <c r="F22" i="8"/>
  <c r="F21" i="8"/>
  <c r="F20" i="8"/>
  <c r="N19" i="8"/>
  <c r="M19" i="8"/>
  <c r="L19" i="8"/>
  <c r="K19" i="8"/>
  <c r="J19" i="8"/>
  <c r="I19" i="8"/>
  <c r="G19" i="8"/>
  <c r="F18" i="8"/>
  <c r="F17" i="8"/>
  <c r="F16" i="8"/>
  <c r="F15" i="8"/>
  <c r="N14" i="8"/>
  <c r="M14" i="8"/>
  <c r="G14" i="8"/>
  <c r="N55" i="8" l="1"/>
  <c r="F113" i="8"/>
  <c r="N175" i="8"/>
  <c r="F175" i="8" s="1"/>
  <c r="F50" i="8"/>
  <c r="J111" i="8"/>
  <c r="I86" i="8"/>
  <c r="M44" i="8"/>
  <c r="F45" i="8"/>
  <c r="F81" i="8"/>
  <c r="N125" i="8"/>
  <c r="G86" i="8"/>
  <c r="L132" i="8"/>
  <c r="L137" i="8" s="1"/>
  <c r="L148" i="8" s="1"/>
  <c r="N133" i="8"/>
  <c r="F133" i="8" s="1"/>
  <c r="J134" i="8"/>
  <c r="J139" i="8" s="1"/>
  <c r="J150" i="8" s="1"/>
  <c r="N134" i="8"/>
  <c r="N139" i="8" s="1"/>
  <c r="N150" i="8" s="1"/>
  <c r="J135" i="8"/>
  <c r="N135" i="8"/>
  <c r="N140" i="8" s="1"/>
  <c r="N151" i="8" s="1"/>
  <c r="G125" i="8"/>
  <c r="F88" i="8"/>
  <c r="M86" i="8"/>
  <c r="J125" i="8"/>
  <c r="I122" i="8"/>
  <c r="I132" i="8"/>
  <c r="M122" i="8"/>
  <c r="M132" i="8"/>
  <c r="G134" i="8"/>
  <c r="K134" i="8"/>
  <c r="K139" i="8" s="1"/>
  <c r="K150" i="8" s="1"/>
  <c r="G135" i="8"/>
  <c r="G140" i="8" s="1"/>
  <c r="G151" i="8" s="1"/>
  <c r="K135" i="8"/>
  <c r="K140" i="8" s="1"/>
  <c r="K151" i="8" s="1"/>
  <c r="J122" i="8"/>
  <c r="L86" i="8"/>
  <c r="I124" i="8"/>
  <c r="J132" i="8"/>
  <c r="J137" i="8" s="1"/>
  <c r="J148" i="8" s="1"/>
  <c r="N132" i="8"/>
  <c r="N137" i="8" s="1"/>
  <c r="N148" i="8" s="1"/>
  <c r="L134" i="8"/>
  <c r="L139" i="8" s="1"/>
  <c r="L150" i="8" s="1"/>
  <c r="L135" i="8"/>
  <c r="L140" i="8" s="1"/>
  <c r="L151" i="8" s="1"/>
  <c r="G122" i="8"/>
  <c r="K122" i="8"/>
  <c r="F118" i="8"/>
  <c r="F19" i="8"/>
  <c r="G132" i="8"/>
  <c r="K132" i="8"/>
  <c r="I134" i="8"/>
  <c r="I139" i="8" s="1"/>
  <c r="I150" i="8" s="1"/>
  <c r="M134" i="8"/>
  <c r="M139" i="8" s="1"/>
  <c r="M150" i="8" s="1"/>
  <c r="I135" i="8"/>
  <c r="M135" i="8"/>
  <c r="M140" i="8" s="1"/>
  <c r="M151" i="8" s="1"/>
  <c r="K86" i="8"/>
  <c r="N86" i="8"/>
  <c r="J86" i="8"/>
  <c r="I138" i="8"/>
  <c r="M138" i="8"/>
  <c r="M149" i="8" s="1"/>
  <c r="G37" i="8"/>
  <c r="G34" i="8" s="1"/>
  <c r="G124" i="8"/>
  <c r="K124" i="8"/>
  <c r="N122" i="8"/>
  <c r="L168" i="8"/>
  <c r="L124" i="8"/>
  <c r="L125" i="8"/>
  <c r="F96" i="8"/>
  <c r="I125" i="8"/>
  <c r="M125" i="8"/>
  <c r="F89" i="8"/>
  <c r="M124" i="8"/>
  <c r="F36" i="8"/>
  <c r="K34" i="8"/>
  <c r="F90" i="8"/>
  <c r="F29" i="8"/>
  <c r="F91" i="8"/>
  <c r="I34" i="8"/>
  <c r="F87" i="8"/>
  <c r="N123" i="8"/>
  <c r="F123" i="8" s="1"/>
  <c r="F14" i="8"/>
  <c r="F39" i="8"/>
  <c r="J44" i="8"/>
  <c r="F76" i="8"/>
  <c r="J140" i="8"/>
  <c r="J151" i="8" s="1"/>
  <c r="M116" i="8"/>
  <c r="K125" i="8"/>
  <c r="N124" i="8"/>
  <c r="J124" i="8"/>
  <c r="L122" i="8"/>
  <c r="F101" i="8"/>
  <c r="F126" i="8"/>
  <c r="L34" i="8"/>
  <c r="L138" i="8"/>
  <c r="L149" i="8" s="1"/>
  <c r="L55" i="8"/>
  <c r="J138" i="8"/>
  <c r="J149" i="8" s="1"/>
  <c r="J153" i="8"/>
  <c r="L158" i="8"/>
  <c r="F165" i="8"/>
  <c r="F58" i="8"/>
  <c r="N163" i="8"/>
  <c r="I55" i="8"/>
  <c r="L163" i="8"/>
  <c r="N34" i="8"/>
  <c r="J34" i="8"/>
  <c r="M34" i="8"/>
  <c r="F35" i="8"/>
  <c r="F38" i="8"/>
  <c r="K44" i="8"/>
  <c r="I44" i="8"/>
  <c r="G24" i="8"/>
  <c r="F112" i="8"/>
  <c r="F117" i="8"/>
  <c r="G116" i="8"/>
  <c r="K116" i="8"/>
  <c r="F170" i="8"/>
  <c r="F24" i="8"/>
  <c r="F46" i="8"/>
  <c r="K138" i="8"/>
  <c r="K149" i="8" s="1"/>
  <c r="F48" i="8"/>
  <c r="N158" i="8"/>
  <c r="J55" i="8"/>
  <c r="G164" i="8"/>
  <c r="F56" i="8"/>
  <c r="G55" i="8"/>
  <c r="K164" i="8"/>
  <c r="K163" i="8" s="1"/>
  <c r="K55" i="8"/>
  <c r="F57" i="8"/>
  <c r="G61" i="8"/>
  <c r="F106" i="8"/>
  <c r="K111" i="8"/>
  <c r="I140" i="8"/>
  <c r="I151" i="8" s="1"/>
  <c r="J116" i="8"/>
  <c r="J168" i="8"/>
  <c r="J167" i="8"/>
  <c r="J163" i="8" s="1"/>
  <c r="L44" i="8"/>
  <c r="G47" i="8"/>
  <c r="G111" i="8"/>
  <c r="L111" i="8"/>
  <c r="I111" i="8"/>
  <c r="M111" i="8"/>
  <c r="F114" i="8"/>
  <c r="L116" i="8"/>
  <c r="I116" i="8"/>
  <c r="F119" i="8"/>
  <c r="G138" i="8"/>
  <c r="G149" i="8" s="1"/>
  <c r="N44" i="8"/>
  <c r="M153" i="8"/>
  <c r="M55" i="8"/>
  <c r="I163" i="8"/>
  <c r="M163" i="8"/>
  <c r="F166" i="8"/>
  <c r="F59" i="8"/>
  <c r="F64" i="8"/>
  <c r="F61" i="8" s="1"/>
  <c r="N111" i="8"/>
  <c r="F115" i="8"/>
  <c r="N116" i="8"/>
  <c r="N168" i="8"/>
  <c r="F120" i="8"/>
  <c r="G142" i="8"/>
  <c r="F142" i="8"/>
  <c r="I121" i="8" l="1"/>
  <c r="K131" i="8"/>
  <c r="G121" i="8"/>
  <c r="I153" i="8"/>
  <c r="N153" i="8"/>
  <c r="N138" i="8"/>
  <c r="N149" i="8" s="1"/>
  <c r="N147" i="8" s="1"/>
  <c r="K137" i="8"/>
  <c r="J121" i="8"/>
  <c r="M121" i="8"/>
  <c r="K153" i="8"/>
  <c r="L121" i="8"/>
  <c r="L173" i="8"/>
  <c r="K158" i="8"/>
  <c r="F155" i="8"/>
  <c r="M158" i="8"/>
  <c r="F86" i="8"/>
  <c r="F125" i="8"/>
  <c r="F124" i="8"/>
  <c r="K121" i="8"/>
  <c r="F160" i="8"/>
  <c r="G137" i="8"/>
  <c r="F132" i="8"/>
  <c r="F37" i="8"/>
  <c r="F34" i="8" s="1"/>
  <c r="G158" i="8"/>
  <c r="F157" i="8"/>
  <c r="F149" i="8"/>
  <c r="F171" i="8"/>
  <c r="I131" i="8"/>
  <c r="I158" i="8"/>
  <c r="N121" i="8"/>
  <c r="N131" i="8"/>
  <c r="J158" i="8"/>
  <c r="F122" i="8"/>
  <c r="F161" i="8"/>
  <c r="F134" i="8"/>
  <c r="F176" i="8"/>
  <c r="F162" i="8"/>
  <c r="N173" i="8"/>
  <c r="L153" i="8"/>
  <c r="I137" i="8"/>
  <c r="L131" i="8"/>
  <c r="F55" i="8"/>
  <c r="J147" i="8"/>
  <c r="J136" i="8"/>
  <c r="F151" i="8"/>
  <c r="F140" i="8"/>
  <c r="M173" i="8"/>
  <c r="F111" i="8"/>
  <c r="F177" i="8"/>
  <c r="L136" i="8"/>
  <c r="L147" i="8"/>
  <c r="F154" i="8"/>
  <c r="G153" i="8"/>
  <c r="F135" i="8"/>
  <c r="F167" i="8"/>
  <c r="F156" i="8"/>
  <c r="J173" i="8"/>
  <c r="M168" i="8"/>
  <c r="F172" i="8"/>
  <c r="M131" i="8"/>
  <c r="F164" i="8"/>
  <c r="G163" i="8"/>
  <c r="K168" i="8"/>
  <c r="M137" i="8"/>
  <c r="M148" i="8" s="1"/>
  <c r="I168" i="8"/>
  <c r="I173" i="8"/>
  <c r="K173" i="8"/>
  <c r="J131" i="8"/>
  <c r="F116" i="8"/>
  <c r="G131" i="8"/>
  <c r="F159" i="8"/>
  <c r="G139" i="8"/>
  <c r="G150" i="8" s="1"/>
  <c r="G44" i="8"/>
  <c r="F47" i="8"/>
  <c r="F44" i="8" s="1"/>
  <c r="F139" i="8" l="1"/>
  <c r="K148" i="8"/>
  <c r="K147" i="8" s="1"/>
  <c r="G148" i="8"/>
  <c r="G147" i="8" s="1"/>
  <c r="I136" i="8"/>
  <c r="I148" i="8"/>
  <c r="I147" i="8" s="1"/>
  <c r="F121" i="8"/>
  <c r="K136" i="8"/>
  <c r="F138" i="8"/>
  <c r="N136" i="8"/>
  <c r="F131" i="8"/>
  <c r="F158" i="8"/>
  <c r="F137" i="8"/>
  <c r="G136" i="8"/>
  <c r="F174" i="8"/>
  <c r="F173" i="8" s="1"/>
  <c r="G173" i="8"/>
  <c r="F163" i="8"/>
  <c r="F169" i="8"/>
  <c r="F168" i="8" s="1"/>
  <c r="G168" i="8"/>
  <c r="M147" i="8"/>
  <c r="M136" i="8"/>
  <c r="F153" i="8"/>
  <c r="F136" i="8" l="1"/>
  <c r="F150" i="8"/>
  <c r="F148" i="8"/>
  <c r="F147" i="8" l="1"/>
</calcChain>
</file>

<file path=xl/sharedStrings.xml><?xml version="1.0" encoding="utf-8"?>
<sst xmlns="http://schemas.openxmlformats.org/spreadsheetml/2006/main" count="251" uniqueCount="70">
  <si>
    <t>Ответственный исполнитель/ соисполнитель (наименование органа или структурного подразделения, учреждения)</t>
  </si>
  <si>
    <t>Финансовые затраты на реализацию (тыс. рублей)</t>
  </si>
  <si>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</si>
  <si>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</si>
  <si>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</si>
  <si>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</si>
  <si>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</si>
  <si>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ВСЕГО ПО МУНИЦИПАЛЬНОЙ ПРОГРАММЕ</t>
  </si>
  <si>
    <t>Х</t>
  </si>
  <si>
    <t>в том числе:</t>
  </si>
  <si>
    <t>Инвестиции в объекты муниципальной собственности</t>
  </si>
  <si>
    <t>Итого  по подпрограмме 2</t>
  </si>
  <si>
    <t>ДЖКиСК</t>
  </si>
  <si>
    <t>ДМСиГ</t>
  </si>
  <si>
    <t>Итого по подпрограмме 1</t>
  </si>
  <si>
    <t>Итого  по подпрограмме 3</t>
  </si>
  <si>
    <t>Таблица 2</t>
  </si>
  <si>
    <t>Прочие расходы</t>
  </si>
  <si>
    <t>Оказание услуг по  осуществлению пассажирских перевозок по маршрутам регулярного сообщения (1)</t>
  </si>
  <si>
    <t>Выполнение мероприятий по разработке программ, нормативных документов в сфере дорожной деятельности (2-11)</t>
  </si>
  <si>
    <t>Выполнение работ по строительству (реконструкции), капитальному ремонту и ремонту автомобильных дорог общего пользования местного значения  (2,3)</t>
  </si>
  <si>
    <t>Текущее содержание городских дорог  (4)</t>
  </si>
  <si>
    <t>Реализация мероприятий, направленных на формирование законопослушного поведения участников дорожного движения  (5-12)</t>
  </si>
  <si>
    <t>Номер строки</t>
  </si>
  <si>
    <t>А</t>
  </si>
  <si>
    <t>1</t>
  </si>
  <si>
    <t>2026-2030</t>
  </si>
  <si>
    <t>Ответственный исполнитель</t>
  </si>
  <si>
    <t>Соисполнитель 1</t>
  </si>
  <si>
    <t>Соисполнитель 2</t>
  </si>
  <si>
    <t>Соисполнитель 3</t>
  </si>
  <si>
    <t>Соисполнитель 4</t>
  </si>
  <si>
    <t xml:space="preserve">Выполнение работ по благоустройству (13-15) </t>
  </si>
  <si>
    <t>1.1</t>
  </si>
  <si>
    <t>1.2</t>
  </si>
  <si>
    <t>1.3</t>
  </si>
  <si>
    <t>1.4</t>
  </si>
  <si>
    <t>2.1</t>
  </si>
  <si>
    <t>3.1</t>
  </si>
  <si>
    <t>3.2</t>
  </si>
  <si>
    <t>3.3</t>
  </si>
  <si>
    <t>3.4</t>
  </si>
  <si>
    <t>3.5</t>
  </si>
  <si>
    <t>3.6</t>
  </si>
  <si>
    <t>Содержание и текущий ремонт объектов благоустройства  (16)</t>
  </si>
  <si>
    <t>Информирование населения о благоустройстве (15)</t>
  </si>
  <si>
    <t>Демонтаж информационных конструкций (16)</t>
  </si>
  <si>
    <t>Подпрограмма 1 «Развитие сети автомобильных дорог и транспорта»</t>
  </si>
  <si>
    <t>Подпрограмма 2. «Формирование законопослушного поведения участников дорожного движения»</t>
  </si>
  <si>
    <t>Подпрограмма 3. «Формирование комфортной городской среды»</t>
  </si>
  <si>
    <t>Итого по мероприятию 1.3.</t>
  </si>
  <si>
    <t>Итого по мероприятию 3.2.</t>
  </si>
  <si>
    <t>Итого по мероприятию 3.5.</t>
  </si>
  <si>
    <t>Основные мероприятия муниципальной программы (их связь с целевыми показателями муниципальной программы)</t>
  </si>
  <si>
    <t>Участие в реализации регионального проекта «Формирование комфортной городской среды»   (13-15)</t>
  </si>
  <si>
    <t>Номер основного мероприятия</t>
  </si>
  <si>
    <t xml:space="preserve">Итого по мероприятию 3.1. </t>
  </si>
  <si>
    <t>Распределение финансовых ресурсов муниципальной программы</t>
  </si>
  <si>
    <t>в том числе по годам:</t>
  </si>
  <si>
    <t>иные источники финансирования</t>
  </si>
  <si>
    <t>ОГОиЧС</t>
  </si>
  <si>
    <t>УБУиО</t>
  </si>
  <si>
    <t>УСП</t>
  </si>
  <si>
    <t xml:space="preserve">ОГОиЧС </t>
  </si>
  <si>
    <t>Санитарный отлов безнадзорных и бродячих  животных, деятельность по обращению с животными без владельцев (17)</t>
  </si>
  <si>
    <t xml:space="preserve"> </t>
  </si>
  <si>
    <t>к постановлению</t>
  </si>
  <si>
    <t>администрации города Югорска</t>
  </si>
  <si>
    <t>от   ___________   №  ______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</si>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</sst>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1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3"/>
  <sheetViews>
    <sheetView tabSelected="1" topLeftCell="C1" zoomScaleNormal="100" workbookViewId="0">
      <selection activeCell="F9" sqref="F9:N9"/>
    </sheetView>
  </sheetViews>
  <sheetFormatPr defaultColWidth="9.140625" defaultRowHeight="15" x14ac:dyDescent="0.25"/>
  <cols>
    <col min="1" max="1" width="9.28515625" style="5" bestFit="1" customWidth="1"/>
    <col min="2" max="2" width="8.42578125" style="6" customWidth="1"/>
    <col min="3" max="3" width="29.7109375" style="5" customWidth="1"/>
    <col min="4" max="4" width="16.42578125" style="5" customWidth="1"/>
    <col min="5" max="5" width="27.85546875" style="5" customWidth="1"/>
    <col min="6" max="6" width="13.85546875" style="5" customWidth="1"/>
    <col min="7" max="7" width="10.85546875" style="5" customWidth="1"/>
    <col min="8" max="8" width="10.7109375" style="5" customWidth="1"/>
    <col min="9" max="13" width="10.42578125" style="5" customWidth="1"/>
    <col min="14" max="14" width="11.7109375" style="5" customWidth="1"/>
    <col min="15" max="16384" width="9.140625" style="5"/>
  </cols>
  <sheetData>
    <row r="1" spans="1:14" ht="15.75" customHeight="1" x14ac:dyDescent="0.25">
      <c r="N1" s="20" t="s">
        <v>69</v>
      </c>
    </row>
    <row r="2" spans="1:14" ht="16.5" customHeight="1" x14ac:dyDescent="0.25">
      <c r="N2" s="20" t="s">
        <v>66</v>
      </c>
    </row>
    <row r="3" spans="1:14" ht="16.5" customHeight="1" x14ac:dyDescent="0.25">
      <c r="N3" s="20" t="s">
        <v>67</v>
      </c>
    </row>
    <row r="4" spans="1:14" ht="14.25" customHeight="1" x14ac:dyDescent="0.25">
      <c r="N4" s="20" t="s">
        <v>68</v>
      </c>
    </row>
    <row r="5" spans="1:14" ht="5.25" customHeight="1" x14ac:dyDescent="0.25"/>
    <row r="6" spans="1:14" x14ac:dyDescent="0.25">
      <c r="N6" s="7" t="s">
        <v>16</v>
      </c>
    </row>
    <row r="7" spans="1:14" ht="15" customHeight="1" x14ac:dyDescent="0.3">
      <c r="A7" s="21" t="s">
        <v>57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4.5" customHeight="1" x14ac:dyDescent="0.25"/>
    <row r="9" spans="1:14" ht="69.75" customHeight="1" x14ac:dyDescent="0.25">
      <c r="A9" s="22" t="s">
        <v>23</v>
      </c>
      <c r="B9" s="23" t="s">
        <v>55</v>
      </c>
      <c r="C9" s="22" t="s">
        <v>53</v>
      </c>
      <c r="D9" s="22" t="s">
        <v>0</v>
      </c>
      <c r="E9" s="24" t="s">
        <v>2</v>
      </c>
      <c r="F9" s="27" t="s">
        <v>1</v>
      </c>
      <c r="G9" s="28"/>
      <c r="H9" s="28"/>
      <c r="I9" s="28"/>
      <c r="J9" s="28"/>
      <c r="K9" s="28"/>
      <c r="L9" s="28"/>
      <c r="M9" s="28"/>
      <c r="N9" s="29"/>
    </row>
    <row r="10" spans="1:14" ht="18.75" customHeight="1" x14ac:dyDescent="0.25">
      <c r="A10" s="22"/>
      <c r="B10" s="23"/>
      <c r="C10" s="22"/>
      <c r="D10" s="22"/>
      <c r="E10" s="25"/>
      <c r="F10" s="30" t="s">
        <v>3</v>
      </c>
      <c r="G10" s="22" t="s">
        <v>58</v>
      </c>
      <c r="H10" s="22"/>
      <c r="I10" s="22"/>
      <c r="J10" s="22"/>
      <c r="K10" s="22"/>
      <c r="L10" s="22"/>
      <c r="M10" s="22"/>
      <c r="N10" s="22"/>
    </row>
    <row r="11" spans="1:14" ht="30.75" customHeight="1" x14ac:dyDescent="0.25">
      <c r="A11" s="22"/>
      <c r="B11" s="23"/>
      <c r="C11" s="22"/>
      <c r="D11" s="22"/>
      <c r="E11" s="26"/>
      <c r="F11" s="31"/>
      <c r="G11" s="19">
        <v>2019</v>
      </c>
      <c r="H11" s="8">
        <v>2020</v>
      </c>
      <c r="I11" s="19">
        <v>2021</v>
      </c>
      <c r="J11" s="8">
        <v>2022</v>
      </c>
      <c r="K11" s="19">
        <v>2023</v>
      </c>
      <c r="L11" s="8">
        <v>2024</v>
      </c>
      <c r="M11" s="19">
        <v>2025</v>
      </c>
      <c r="N11" s="8" t="s">
        <v>26</v>
      </c>
    </row>
    <row r="12" spans="1:14" ht="15" customHeight="1" x14ac:dyDescent="0.25">
      <c r="A12" s="19" t="s">
        <v>24</v>
      </c>
      <c r="B12" s="15" t="s">
        <v>25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8">
        <v>7</v>
      </c>
      <c r="I12" s="19">
        <v>8</v>
      </c>
      <c r="J12" s="8">
        <v>9</v>
      </c>
      <c r="K12" s="19">
        <v>10</v>
      </c>
      <c r="L12" s="8">
        <v>11</v>
      </c>
      <c r="M12" s="19">
        <v>12</v>
      </c>
      <c r="N12" s="8">
        <v>13</v>
      </c>
    </row>
    <row r="13" spans="1:14" ht="15" customHeight="1" x14ac:dyDescent="0.25">
      <c r="A13" s="19">
        <v>1</v>
      </c>
      <c r="B13" s="22" t="s">
        <v>47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0.25" customHeight="1" x14ac:dyDescent="0.25">
      <c r="A14" s="19">
        <v>2</v>
      </c>
      <c r="B14" s="32" t="s">
        <v>33</v>
      </c>
      <c r="C14" s="35" t="s">
        <v>18</v>
      </c>
      <c r="D14" s="37" t="s">
        <v>12</v>
      </c>
      <c r="E14" s="18" t="s">
        <v>3</v>
      </c>
      <c r="F14" s="18">
        <f>SUM(F15:F18)</f>
        <v>157320.70000000001</v>
      </c>
      <c r="G14" s="18">
        <f t="shared" ref="G14:N14" si="0">SUM(G15:G18)</f>
        <v>13853.5</v>
      </c>
      <c r="H14" s="18">
        <f t="shared" si="0"/>
        <v>12870</v>
      </c>
      <c r="I14" s="18">
        <f t="shared" si="0"/>
        <v>6597.2</v>
      </c>
      <c r="J14" s="18">
        <f t="shared" si="0"/>
        <v>13000</v>
      </c>
      <c r="K14" s="18">
        <f t="shared" si="0"/>
        <v>13000</v>
      </c>
      <c r="L14" s="18">
        <f t="shared" si="0"/>
        <v>14000</v>
      </c>
      <c r="M14" s="18">
        <f t="shared" si="0"/>
        <v>14000</v>
      </c>
      <c r="N14" s="18">
        <f t="shared" si="0"/>
        <v>70000</v>
      </c>
    </row>
    <row r="15" spans="1:14" ht="17.45" customHeight="1" x14ac:dyDescent="0.25">
      <c r="A15" s="19">
        <v>3</v>
      </c>
      <c r="B15" s="33"/>
      <c r="C15" s="36"/>
      <c r="D15" s="38"/>
      <c r="E15" s="14" t="s">
        <v>4</v>
      </c>
      <c r="F15" s="14">
        <f>SUM(G15:N15)</f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ht="18" customHeight="1" x14ac:dyDescent="0.25">
      <c r="A16" s="19">
        <v>4</v>
      </c>
      <c r="B16" s="33"/>
      <c r="C16" s="36"/>
      <c r="D16" s="38"/>
      <c r="E16" s="14" t="s">
        <v>5</v>
      </c>
      <c r="F16" s="14">
        <f>SUM(G16:N16)</f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5" ht="18" customHeight="1" x14ac:dyDescent="0.25">
      <c r="A17" s="19">
        <v>5</v>
      </c>
      <c r="B17" s="33"/>
      <c r="C17" s="36"/>
      <c r="D17" s="38"/>
      <c r="E17" s="14" t="s">
        <v>6</v>
      </c>
      <c r="F17" s="14">
        <f>SUM(G17:N17)</f>
        <v>157320.70000000001</v>
      </c>
      <c r="G17" s="14">
        <v>13853.5</v>
      </c>
      <c r="H17" s="14">
        <v>12870</v>
      </c>
      <c r="I17" s="14">
        <v>6597.2</v>
      </c>
      <c r="J17" s="14">
        <v>13000</v>
      </c>
      <c r="K17" s="14">
        <v>13000</v>
      </c>
      <c r="L17" s="14">
        <v>14000</v>
      </c>
      <c r="M17" s="14">
        <v>14000</v>
      </c>
      <c r="N17" s="14">
        <v>70000</v>
      </c>
    </row>
    <row r="18" spans="1:15" ht="29.25" customHeight="1" x14ac:dyDescent="0.25">
      <c r="A18" s="19">
        <v>6</v>
      </c>
      <c r="B18" s="34"/>
      <c r="C18" s="36"/>
      <c r="D18" s="39"/>
      <c r="E18" s="14" t="s">
        <v>59</v>
      </c>
      <c r="F18" s="14">
        <f>SUM(G18:N18)</f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5" ht="17.25" customHeight="1" x14ac:dyDescent="0.25">
      <c r="A19" s="19">
        <v>7</v>
      </c>
      <c r="B19" s="32" t="s">
        <v>34</v>
      </c>
      <c r="C19" s="40" t="s">
        <v>19</v>
      </c>
      <c r="D19" s="40" t="s">
        <v>12</v>
      </c>
      <c r="E19" s="18" t="s">
        <v>3</v>
      </c>
      <c r="F19" s="18">
        <f>SUM(F20:F23)</f>
        <v>1500</v>
      </c>
      <c r="G19" s="18">
        <f t="shared" ref="G19:N19" si="1">SUM(G20:G23)</f>
        <v>0</v>
      </c>
      <c r="H19" s="18">
        <f t="shared" si="1"/>
        <v>0</v>
      </c>
      <c r="I19" s="18">
        <f t="shared" si="1"/>
        <v>0</v>
      </c>
      <c r="J19" s="18">
        <f t="shared" si="1"/>
        <v>0</v>
      </c>
      <c r="K19" s="18">
        <f t="shared" si="1"/>
        <v>0</v>
      </c>
      <c r="L19" s="18">
        <f t="shared" si="1"/>
        <v>1500</v>
      </c>
      <c r="M19" s="18">
        <f t="shared" si="1"/>
        <v>0</v>
      </c>
      <c r="N19" s="18">
        <f t="shared" si="1"/>
        <v>0</v>
      </c>
    </row>
    <row r="20" spans="1:15" ht="16.5" customHeight="1" x14ac:dyDescent="0.25">
      <c r="A20" s="19">
        <v>8</v>
      </c>
      <c r="B20" s="33"/>
      <c r="C20" s="40"/>
      <c r="D20" s="40"/>
      <c r="E20" s="14" t="s">
        <v>4</v>
      </c>
      <c r="F20" s="14">
        <f>SUM(G20:N20)</f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5" ht="17.25" customHeight="1" x14ac:dyDescent="0.25">
      <c r="A21" s="19">
        <v>9</v>
      </c>
      <c r="B21" s="33"/>
      <c r="C21" s="40"/>
      <c r="D21" s="40"/>
      <c r="E21" s="14" t="s">
        <v>5</v>
      </c>
      <c r="F21" s="14">
        <f>SUM(G21:N21)</f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5" ht="17.25" customHeight="1" x14ac:dyDescent="0.25">
      <c r="A22" s="19">
        <v>10</v>
      </c>
      <c r="B22" s="33"/>
      <c r="C22" s="40"/>
      <c r="D22" s="40"/>
      <c r="E22" s="14" t="s">
        <v>6</v>
      </c>
      <c r="F22" s="14">
        <f>SUM(G22:N22)</f>
        <v>1500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1500</v>
      </c>
      <c r="M22" s="14">
        <v>0</v>
      </c>
      <c r="N22" s="14">
        <v>0</v>
      </c>
    </row>
    <row r="23" spans="1:15" ht="30.75" customHeight="1" x14ac:dyDescent="0.25">
      <c r="A23" s="19">
        <v>11</v>
      </c>
      <c r="B23" s="34"/>
      <c r="C23" s="40"/>
      <c r="D23" s="40"/>
      <c r="E23" s="14" t="s">
        <v>59</v>
      </c>
      <c r="F23" s="14">
        <f>SUM(G23:N23)</f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</row>
    <row r="24" spans="1:15" ht="15.75" customHeight="1" x14ac:dyDescent="0.25">
      <c r="A24" s="19">
        <v>12</v>
      </c>
      <c r="B24" s="33" t="s">
        <v>35</v>
      </c>
      <c r="C24" s="37" t="s">
        <v>20</v>
      </c>
      <c r="D24" s="37" t="s">
        <v>12</v>
      </c>
      <c r="E24" s="18" t="s">
        <v>3</v>
      </c>
      <c r="F24" s="13">
        <f>SUM(F25:F28)</f>
        <v>340730</v>
      </c>
      <c r="G24" s="18">
        <f t="shared" ref="G24:N24" si="2">SUM(G25:G28)</f>
        <v>103152.29999999999</v>
      </c>
      <c r="H24" s="18">
        <f t="shared" si="2"/>
        <v>15105</v>
      </c>
      <c r="I24" s="13">
        <f t="shared" si="2"/>
        <v>60940.4</v>
      </c>
      <c r="J24" s="18">
        <f t="shared" si="2"/>
        <v>48506.600000000006</v>
      </c>
      <c r="K24" s="18">
        <f t="shared" si="2"/>
        <v>43025.7</v>
      </c>
      <c r="L24" s="18">
        <f t="shared" si="2"/>
        <v>10000</v>
      </c>
      <c r="M24" s="18">
        <f t="shared" si="2"/>
        <v>10000</v>
      </c>
      <c r="N24" s="18">
        <f t="shared" si="2"/>
        <v>50000</v>
      </c>
    </row>
    <row r="25" spans="1:15" ht="18" customHeight="1" x14ac:dyDescent="0.25">
      <c r="A25" s="19">
        <v>13</v>
      </c>
      <c r="B25" s="33"/>
      <c r="C25" s="38"/>
      <c r="D25" s="38"/>
      <c r="E25" s="14" t="s">
        <v>4</v>
      </c>
      <c r="F25" s="14">
        <f>SUM(G25:N25)</f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</row>
    <row r="26" spans="1:15" ht="18" customHeight="1" x14ac:dyDescent="0.25">
      <c r="A26" s="19">
        <v>14</v>
      </c>
      <c r="B26" s="33"/>
      <c r="C26" s="38"/>
      <c r="D26" s="38"/>
      <c r="E26" s="14" t="s">
        <v>5</v>
      </c>
      <c r="F26" s="11">
        <f>SUM(G26:N26)</f>
        <v>131224</v>
      </c>
      <c r="G26" s="14">
        <v>92193.4</v>
      </c>
      <c r="H26" s="14">
        <v>7005</v>
      </c>
      <c r="I26" s="11">
        <v>32025.599999999999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</row>
    <row r="27" spans="1:15" ht="18" customHeight="1" x14ac:dyDescent="0.25">
      <c r="A27" s="19">
        <v>15</v>
      </c>
      <c r="B27" s="33"/>
      <c r="C27" s="38"/>
      <c r="D27" s="38"/>
      <c r="E27" s="14" t="s">
        <v>6</v>
      </c>
      <c r="F27" s="11">
        <f>SUM(G27:N27)</f>
        <v>209506</v>
      </c>
      <c r="G27" s="14">
        <v>10958.9</v>
      </c>
      <c r="H27" s="14">
        <f>2100+1000+5000</f>
        <v>8100</v>
      </c>
      <c r="I27" s="12">
        <f>5480+28448.2+9185.9-7513.2-6686.1</f>
        <v>28914.800000000003</v>
      </c>
      <c r="J27" s="1">
        <f>5000+21336.7+22169.9</f>
        <v>48506.600000000006</v>
      </c>
      <c r="K27" s="1">
        <f>5000+4567+33458.7</f>
        <v>43025.7</v>
      </c>
      <c r="L27" s="1">
        <v>10000</v>
      </c>
      <c r="M27" s="1">
        <v>10000</v>
      </c>
      <c r="N27" s="1">
        <v>50000</v>
      </c>
    </row>
    <row r="28" spans="1:15" ht="30.75" customHeight="1" x14ac:dyDescent="0.25">
      <c r="A28" s="19">
        <v>16</v>
      </c>
      <c r="B28" s="33"/>
      <c r="C28" s="38"/>
      <c r="D28" s="39"/>
      <c r="E28" s="14" t="s">
        <v>59</v>
      </c>
      <c r="F28" s="14">
        <f>SUM(G28:N28)</f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5" t="s">
        <v>65</v>
      </c>
    </row>
    <row r="29" spans="1:15" ht="15" customHeight="1" x14ac:dyDescent="0.25">
      <c r="A29" s="19">
        <v>17</v>
      </c>
      <c r="B29" s="33"/>
      <c r="C29" s="38"/>
      <c r="D29" s="37" t="s">
        <v>13</v>
      </c>
      <c r="E29" s="18" t="s">
        <v>3</v>
      </c>
      <c r="F29" s="18">
        <f>SUM(F30:F33)</f>
        <v>2222</v>
      </c>
      <c r="G29" s="18">
        <f t="shared" ref="G29:N29" si="3">SUM(G30:G33)</f>
        <v>0</v>
      </c>
      <c r="H29" s="18">
        <f t="shared" ref="H29" si="4">SUM(H30:H33)</f>
        <v>1822</v>
      </c>
      <c r="I29" s="18">
        <f t="shared" si="3"/>
        <v>400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</row>
    <row r="30" spans="1:15" ht="15.75" customHeight="1" x14ac:dyDescent="0.25">
      <c r="A30" s="19">
        <v>18</v>
      </c>
      <c r="B30" s="33"/>
      <c r="C30" s="38"/>
      <c r="D30" s="38"/>
      <c r="E30" s="14" t="s">
        <v>4</v>
      </c>
      <c r="F30" s="14">
        <f>SUM(G30:N30)</f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</row>
    <row r="31" spans="1:15" ht="15.75" customHeight="1" x14ac:dyDescent="0.25">
      <c r="A31" s="19">
        <v>19</v>
      </c>
      <c r="B31" s="33"/>
      <c r="C31" s="38"/>
      <c r="D31" s="38"/>
      <c r="E31" s="14" t="s">
        <v>5</v>
      </c>
      <c r="F31" s="14">
        <f>SUM(G31:N31)</f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</row>
    <row r="32" spans="1:15" ht="15.75" customHeight="1" x14ac:dyDescent="0.25">
      <c r="A32" s="19">
        <v>20</v>
      </c>
      <c r="B32" s="33"/>
      <c r="C32" s="38"/>
      <c r="D32" s="38"/>
      <c r="E32" s="14" t="s">
        <v>6</v>
      </c>
      <c r="F32" s="14">
        <f>SUM(G32:N32)</f>
        <v>2222</v>
      </c>
      <c r="G32" s="14">
        <v>0</v>
      </c>
      <c r="H32" s="14">
        <v>1822</v>
      </c>
      <c r="I32" s="14">
        <v>400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</row>
    <row r="33" spans="1:14" ht="30" customHeight="1" x14ac:dyDescent="0.25">
      <c r="A33" s="19">
        <v>21</v>
      </c>
      <c r="B33" s="34"/>
      <c r="C33" s="39"/>
      <c r="D33" s="39"/>
      <c r="E33" s="14" t="s">
        <v>59</v>
      </c>
      <c r="F33" s="14">
        <f>SUM(G33:N33)</f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</row>
    <row r="34" spans="1:14" ht="15.75" customHeight="1" x14ac:dyDescent="0.25">
      <c r="A34" s="19">
        <v>22</v>
      </c>
      <c r="B34" s="32"/>
      <c r="C34" s="37" t="s">
        <v>50</v>
      </c>
      <c r="D34" s="37" t="s">
        <v>8</v>
      </c>
      <c r="E34" s="18" t="s">
        <v>3</v>
      </c>
      <c r="F34" s="13">
        <f>SUM(F35:F38)</f>
        <v>342952</v>
      </c>
      <c r="G34" s="18">
        <f t="shared" ref="G34:N34" si="5">SUM(G35:G38)</f>
        <v>103152.29999999999</v>
      </c>
      <c r="H34" s="18">
        <f t="shared" ref="H34" si="6">SUM(H35:H38)</f>
        <v>16927</v>
      </c>
      <c r="I34" s="13">
        <f t="shared" si="5"/>
        <v>61340.4</v>
      </c>
      <c r="J34" s="18">
        <f t="shared" si="5"/>
        <v>48506.600000000006</v>
      </c>
      <c r="K34" s="18">
        <f t="shared" si="5"/>
        <v>43025.7</v>
      </c>
      <c r="L34" s="18">
        <f t="shared" si="5"/>
        <v>10000</v>
      </c>
      <c r="M34" s="18">
        <f t="shared" si="5"/>
        <v>10000</v>
      </c>
      <c r="N34" s="18">
        <f t="shared" si="5"/>
        <v>50000</v>
      </c>
    </row>
    <row r="35" spans="1:14" ht="15.75" customHeight="1" x14ac:dyDescent="0.25">
      <c r="A35" s="19">
        <v>23</v>
      </c>
      <c r="B35" s="33"/>
      <c r="C35" s="38"/>
      <c r="D35" s="38"/>
      <c r="E35" s="14" t="s">
        <v>4</v>
      </c>
      <c r="F35" s="14">
        <f>SUM(G35:N35)</f>
        <v>0</v>
      </c>
      <c r="G35" s="14">
        <f>G30+G25</f>
        <v>0</v>
      </c>
      <c r="H35" s="14">
        <f t="shared" ref="H35:H38" si="7">H30+H25</f>
        <v>0</v>
      </c>
      <c r="I35" s="14">
        <f t="shared" ref="I35:N35" si="8">I30+I25</f>
        <v>0</v>
      </c>
      <c r="J35" s="14">
        <f t="shared" si="8"/>
        <v>0</v>
      </c>
      <c r="K35" s="14">
        <f t="shared" si="8"/>
        <v>0</v>
      </c>
      <c r="L35" s="14">
        <f t="shared" si="8"/>
        <v>0</v>
      </c>
      <c r="M35" s="14">
        <f t="shared" si="8"/>
        <v>0</v>
      </c>
      <c r="N35" s="14">
        <f t="shared" si="8"/>
        <v>0</v>
      </c>
    </row>
    <row r="36" spans="1:14" ht="15.75" customHeight="1" x14ac:dyDescent="0.25">
      <c r="A36" s="19">
        <v>24</v>
      </c>
      <c r="B36" s="33"/>
      <c r="C36" s="38"/>
      <c r="D36" s="38"/>
      <c r="E36" s="14" t="s">
        <v>5</v>
      </c>
      <c r="F36" s="11">
        <f>SUM(G36:N36)</f>
        <v>131224</v>
      </c>
      <c r="G36" s="14">
        <f t="shared" ref="G36:N38" si="9">G31+G26</f>
        <v>92193.4</v>
      </c>
      <c r="H36" s="14">
        <f t="shared" si="7"/>
        <v>7005</v>
      </c>
      <c r="I36" s="11">
        <f t="shared" si="9"/>
        <v>32025.599999999999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9"/>
        <v>0</v>
      </c>
    </row>
    <row r="37" spans="1:14" ht="15.75" customHeight="1" x14ac:dyDescent="0.25">
      <c r="A37" s="19">
        <v>25</v>
      </c>
      <c r="B37" s="33"/>
      <c r="C37" s="38"/>
      <c r="D37" s="38"/>
      <c r="E37" s="14" t="s">
        <v>6</v>
      </c>
      <c r="F37" s="11">
        <f>SUM(G37:N37)</f>
        <v>211728</v>
      </c>
      <c r="G37" s="14">
        <f t="shared" si="9"/>
        <v>10958.9</v>
      </c>
      <c r="H37" s="14">
        <f t="shared" si="7"/>
        <v>9922</v>
      </c>
      <c r="I37" s="11">
        <f t="shared" si="9"/>
        <v>29314.800000000003</v>
      </c>
      <c r="J37" s="14">
        <f t="shared" si="9"/>
        <v>48506.600000000006</v>
      </c>
      <c r="K37" s="14">
        <f t="shared" si="9"/>
        <v>43025.7</v>
      </c>
      <c r="L37" s="14">
        <f t="shared" si="9"/>
        <v>10000</v>
      </c>
      <c r="M37" s="14">
        <f t="shared" si="9"/>
        <v>10000</v>
      </c>
      <c r="N37" s="14">
        <f t="shared" si="9"/>
        <v>50000</v>
      </c>
    </row>
    <row r="38" spans="1:14" ht="30.75" customHeight="1" x14ac:dyDescent="0.25">
      <c r="A38" s="19">
        <v>26</v>
      </c>
      <c r="B38" s="34"/>
      <c r="C38" s="39"/>
      <c r="D38" s="39"/>
      <c r="E38" s="14" t="s">
        <v>59</v>
      </c>
      <c r="F38" s="14">
        <f>SUM(G38:N38)</f>
        <v>0</v>
      </c>
      <c r="G38" s="14">
        <f t="shared" si="9"/>
        <v>0</v>
      </c>
      <c r="H38" s="14">
        <f t="shared" si="7"/>
        <v>0</v>
      </c>
      <c r="I38" s="14">
        <f t="shared" si="9"/>
        <v>0</v>
      </c>
      <c r="J38" s="14">
        <f t="shared" si="9"/>
        <v>0</v>
      </c>
      <c r="K38" s="14">
        <f t="shared" si="9"/>
        <v>0</v>
      </c>
      <c r="L38" s="14">
        <f t="shared" si="9"/>
        <v>0</v>
      </c>
      <c r="M38" s="14">
        <f t="shared" si="9"/>
        <v>0</v>
      </c>
      <c r="N38" s="14">
        <f t="shared" si="9"/>
        <v>0</v>
      </c>
    </row>
    <row r="39" spans="1:14" ht="15" customHeight="1" x14ac:dyDescent="0.25">
      <c r="A39" s="19">
        <v>27</v>
      </c>
      <c r="B39" s="32" t="s">
        <v>36</v>
      </c>
      <c r="C39" s="37" t="s">
        <v>21</v>
      </c>
      <c r="D39" s="37" t="s">
        <v>12</v>
      </c>
      <c r="E39" s="18" t="s">
        <v>3</v>
      </c>
      <c r="F39" s="18">
        <f>SUM(F40:F43)</f>
        <v>1307979.6000000001</v>
      </c>
      <c r="G39" s="18">
        <f t="shared" ref="G39:N39" si="10">SUM(G40:G43)</f>
        <v>93944.8</v>
      </c>
      <c r="H39" s="18">
        <f>SUM(H40:H43)</f>
        <v>111488.9</v>
      </c>
      <c r="I39" s="18">
        <f t="shared" si="10"/>
        <v>117545.9</v>
      </c>
      <c r="J39" s="18">
        <f t="shared" si="10"/>
        <v>105000</v>
      </c>
      <c r="K39" s="18">
        <f t="shared" si="10"/>
        <v>110000</v>
      </c>
      <c r="L39" s="18">
        <f t="shared" si="10"/>
        <v>110000</v>
      </c>
      <c r="M39" s="18">
        <f t="shared" si="10"/>
        <v>110000</v>
      </c>
      <c r="N39" s="18">
        <f t="shared" si="10"/>
        <v>550000</v>
      </c>
    </row>
    <row r="40" spans="1:14" ht="18.75" customHeight="1" x14ac:dyDescent="0.25">
      <c r="A40" s="19">
        <v>28</v>
      </c>
      <c r="B40" s="33"/>
      <c r="C40" s="38"/>
      <c r="D40" s="38"/>
      <c r="E40" s="14" t="s">
        <v>4</v>
      </c>
      <c r="F40" s="14">
        <f>SUM(G40:N40)</f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</row>
    <row r="41" spans="1:14" ht="14.25" customHeight="1" x14ac:dyDescent="0.25">
      <c r="A41" s="19">
        <v>29</v>
      </c>
      <c r="B41" s="33"/>
      <c r="C41" s="38"/>
      <c r="D41" s="38"/>
      <c r="E41" s="14" t="s">
        <v>5</v>
      </c>
      <c r="F41" s="14">
        <f>SUM(G41:N41)</f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</row>
    <row r="42" spans="1:14" ht="18.75" customHeight="1" x14ac:dyDescent="0.25">
      <c r="A42" s="19">
        <v>30</v>
      </c>
      <c r="B42" s="33"/>
      <c r="C42" s="38"/>
      <c r="D42" s="38"/>
      <c r="E42" s="14" t="s">
        <v>6</v>
      </c>
      <c r="F42" s="14">
        <f>SUM(G42:N42)</f>
        <v>1307979.6000000001</v>
      </c>
      <c r="G42" s="14">
        <v>93944.8</v>
      </c>
      <c r="H42" s="14">
        <f>91478.8+4599.2+6359.9+1100+4223.3+3727.7</f>
        <v>111488.9</v>
      </c>
      <c r="I42" s="14">
        <f>105513.4+6425+1250+4800-442.5</f>
        <v>117545.9</v>
      </c>
      <c r="J42" s="14">
        <f>110000-5000</f>
        <v>105000</v>
      </c>
      <c r="K42" s="14">
        <f>115000-5000</f>
        <v>110000</v>
      </c>
      <c r="L42" s="14">
        <v>110000</v>
      </c>
      <c r="M42" s="14">
        <v>110000</v>
      </c>
      <c r="N42" s="14">
        <v>550000</v>
      </c>
    </row>
    <row r="43" spans="1:14" ht="27.75" customHeight="1" x14ac:dyDescent="0.25">
      <c r="A43" s="19">
        <v>31</v>
      </c>
      <c r="B43" s="34"/>
      <c r="C43" s="39"/>
      <c r="D43" s="39"/>
      <c r="E43" s="14" t="s">
        <v>59</v>
      </c>
      <c r="F43" s="14">
        <f>SUM(G43:N43)</f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</row>
    <row r="44" spans="1:14" ht="15.6" customHeight="1" x14ac:dyDescent="0.25">
      <c r="A44" s="19">
        <v>32</v>
      </c>
      <c r="B44" s="37"/>
      <c r="C44" s="37" t="s">
        <v>14</v>
      </c>
      <c r="D44" s="37"/>
      <c r="E44" s="18" t="s">
        <v>3</v>
      </c>
      <c r="F44" s="13">
        <f>SUM(F45:F48)</f>
        <v>1809752.3</v>
      </c>
      <c r="G44" s="18">
        <f t="shared" ref="G44:N44" si="11">SUM(G45:G48)</f>
        <v>210950.6</v>
      </c>
      <c r="H44" s="18">
        <f t="shared" si="11"/>
        <v>141285.9</v>
      </c>
      <c r="I44" s="13">
        <f t="shared" si="11"/>
        <v>185483.5</v>
      </c>
      <c r="J44" s="18">
        <f t="shared" si="11"/>
        <v>166506.6</v>
      </c>
      <c r="K44" s="18">
        <f t="shared" si="11"/>
        <v>166025.70000000001</v>
      </c>
      <c r="L44" s="18">
        <f t="shared" si="11"/>
        <v>135500</v>
      </c>
      <c r="M44" s="18">
        <f t="shared" si="11"/>
        <v>134000</v>
      </c>
      <c r="N44" s="18">
        <f t="shared" si="11"/>
        <v>670000</v>
      </c>
    </row>
    <row r="45" spans="1:14" ht="16.899999999999999" customHeight="1" x14ac:dyDescent="0.25">
      <c r="A45" s="19">
        <v>33</v>
      </c>
      <c r="B45" s="38"/>
      <c r="C45" s="38"/>
      <c r="D45" s="38"/>
      <c r="E45" s="14" t="s">
        <v>4</v>
      </c>
      <c r="F45" s="14">
        <f>SUM(G45:N45)</f>
        <v>0</v>
      </c>
      <c r="G45" s="14">
        <f t="shared" ref="G45:N48" si="12">G15+G20+G25+G30+G40</f>
        <v>0</v>
      </c>
      <c r="H45" s="14">
        <f t="shared" si="12"/>
        <v>0</v>
      </c>
      <c r="I45" s="14">
        <f t="shared" si="12"/>
        <v>0</v>
      </c>
      <c r="J45" s="14">
        <f t="shared" si="12"/>
        <v>0</v>
      </c>
      <c r="K45" s="14">
        <f t="shared" si="12"/>
        <v>0</v>
      </c>
      <c r="L45" s="14">
        <f t="shared" si="12"/>
        <v>0</v>
      </c>
      <c r="M45" s="14">
        <f t="shared" si="12"/>
        <v>0</v>
      </c>
      <c r="N45" s="14">
        <f t="shared" si="12"/>
        <v>0</v>
      </c>
    </row>
    <row r="46" spans="1:14" ht="16.899999999999999" customHeight="1" x14ac:dyDescent="0.25">
      <c r="A46" s="19">
        <v>34</v>
      </c>
      <c r="B46" s="38"/>
      <c r="C46" s="38"/>
      <c r="D46" s="38"/>
      <c r="E46" s="14" t="s">
        <v>5</v>
      </c>
      <c r="F46" s="11">
        <f>SUM(G46:N46)</f>
        <v>131224</v>
      </c>
      <c r="G46" s="14">
        <f t="shared" si="12"/>
        <v>92193.4</v>
      </c>
      <c r="H46" s="14">
        <f t="shared" si="12"/>
        <v>7005</v>
      </c>
      <c r="I46" s="11">
        <f t="shared" si="12"/>
        <v>32025.599999999999</v>
      </c>
      <c r="J46" s="14">
        <f t="shared" si="12"/>
        <v>0</v>
      </c>
      <c r="K46" s="14">
        <f t="shared" si="12"/>
        <v>0</v>
      </c>
      <c r="L46" s="14">
        <f t="shared" si="12"/>
        <v>0</v>
      </c>
      <c r="M46" s="14">
        <f t="shared" si="12"/>
        <v>0</v>
      </c>
      <c r="N46" s="14">
        <f t="shared" si="12"/>
        <v>0</v>
      </c>
    </row>
    <row r="47" spans="1:14" ht="15.75" customHeight="1" x14ac:dyDescent="0.25">
      <c r="A47" s="19">
        <v>35</v>
      </c>
      <c r="B47" s="38"/>
      <c r="C47" s="38"/>
      <c r="D47" s="38"/>
      <c r="E47" s="14" t="s">
        <v>6</v>
      </c>
      <c r="F47" s="11">
        <f>SUM(G47:N47)</f>
        <v>1678528.3</v>
      </c>
      <c r="G47" s="14">
        <f t="shared" si="12"/>
        <v>118757.20000000001</v>
      </c>
      <c r="H47" s="14">
        <f>H17+H22+H27+H32+H42</f>
        <v>134280.9</v>
      </c>
      <c r="I47" s="11">
        <f t="shared" si="12"/>
        <v>153457.9</v>
      </c>
      <c r="J47" s="14">
        <f t="shared" si="12"/>
        <v>166506.6</v>
      </c>
      <c r="K47" s="14">
        <f t="shared" si="12"/>
        <v>166025.70000000001</v>
      </c>
      <c r="L47" s="14">
        <f t="shared" si="12"/>
        <v>135500</v>
      </c>
      <c r="M47" s="14">
        <f>M17+M22+M27+M32+M42</f>
        <v>134000</v>
      </c>
      <c r="N47" s="14">
        <f t="shared" si="12"/>
        <v>670000</v>
      </c>
    </row>
    <row r="48" spans="1:14" ht="30" x14ac:dyDescent="0.25">
      <c r="A48" s="19">
        <v>36</v>
      </c>
      <c r="B48" s="38"/>
      <c r="C48" s="38"/>
      <c r="D48" s="38"/>
      <c r="E48" s="14" t="s">
        <v>59</v>
      </c>
      <c r="F48" s="14">
        <f>SUM(G48:N48)</f>
        <v>0</v>
      </c>
      <c r="G48" s="14">
        <f t="shared" si="12"/>
        <v>0</v>
      </c>
      <c r="H48" s="14">
        <f t="shared" si="12"/>
        <v>0</v>
      </c>
      <c r="I48" s="14">
        <f t="shared" si="12"/>
        <v>0</v>
      </c>
      <c r="J48" s="14">
        <f t="shared" si="12"/>
        <v>0</v>
      </c>
      <c r="K48" s="14">
        <f t="shared" si="12"/>
        <v>0</v>
      </c>
      <c r="L48" s="14">
        <f t="shared" si="12"/>
        <v>0</v>
      </c>
      <c r="M48" s="14">
        <f t="shared" si="12"/>
        <v>0</v>
      </c>
      <c r="N48" s="14">
        <f t="shared" si="12"/>
        <v>0</v>
      </c>
    </row>
    <row r="49" spans="1:14" ht="19.149999999999999" customHeight="1" x14ac:dyDescent="0.25">
      <c r="A49" s="19">
        <v>37</v>
      </c>
      <c r="B49" s="41" t="s">
        <v>48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15.75" customHeight="1" x14ac:dyDescent="0.25">
      <c r="A50" s="19">
        <v>38</v>
      </c>
      <c r="B50" s="23" t="s">
        <v>37</v>
      </c>
      <c r="C50" s="40" t="s">
        <v>22</v>
      </c>
      <c r="D50" s="40" t="s">
        <v>60</v>
      </c>
      <c r="E50" s="18" t="s">
        <v>3</v>
      </c>
      <c r="F50" s="18">
        <f>SUM(F51:F54)</f>
        <v>210</v>
      </c>
      <c r="G50" s="18">
        <f t="shared" ref="G50:N50" si="13">SUM(G51:G54)</f>
        <v>0</v>
      </c>
      <c r="H50" s="18">
        <f t="shared" si="13"/>
        <v>0</v>
      </c>
      <c r="I50" s="18">
        <f t="shared" si="13"/>
        <v>0</v>
      </c>
      <c r="J50" s="18">
        <f t="shared" si="13"/>
        <v>0</v>
      </c>
      <c r="K50" s="18">
        <f t="shared" si="13"/>
        <v>0</v>
      </c>
      <c r="L50" s="18">
        <f t="shared" si="13"/>
        <v>30</v>
      </c>
      <c r="M50" s="18">
        <f t="shared" si="13"/>
        <v>30</v>
      </c>
      <c r="N50" s="18">
        <f t="shared" si="13"/>
        <v>150</v>
      </c>
    </row>
    <row r="51" spans="1:14" ht="15" customHeight="1" x14ac:dyDescent="0.25">
      <c r="A51" s="19">
        <v>39</v>
      </c>
      <c r="B51" s="23"/>
      <c r="C51" s="40"/>
      <c r="D51" s="40"/>
      <c r="E51" s="14" t="s">
        <v>4</v>
      </c>
      <c r="F51" s="14">
        <f>SUM(G51:N51)</f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</row>
    <row r="52" spans="1:14" ht="15" customHeight="1" x14ac:dyDescent="0.25">
      <c r="A52" s="19">
        <v>40</v>
      </c>
      <c r="B52" s="23"/>
      <c r="C52" s="40"/>
      <c r="D52" s="40"/>
      <c r="E52" s="14" t="s">
        <v>5</v>
      </c>
      <c r="F52" s="14">
        <f>SUM(G52:N52)</f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</row>
    <row r="53" spans="1:14" ht="15" customHeight="1" x14ac:dyDescent="0.25">
      <c r="A53" s="19">
        <v>41</v>
      </c>
      <c r="B53" s="23"/>
      <c r="C53" s="40"/>
      <c r="D53" s="40"/>
      <c r="E53" s="14" t="s">
        <v>6</v>
      </c>
      <c r="F53" s="14">
        <f>SUM(G53:N53)</f>
        <v>210</v>
      </c>
      <c r="G53" s="14">
        <v>0</v>
      </c>
      <c r="H53" s="14">
        <v>0</v>
      </c>
      <c r="I53" s="14">
        <v>0</v>
      </c>
      <c r="J53" s="2">
        <v>0</v>
      </c>
      <c r="K53" s="2">
        <v>0</v>
      </c>
      <c r="L53" s="2">
        <v>30</v>
      </c>
      <c r="M53" s="2">
        <v>30</v>
      </c>
      <c r="N53" s="2">
        <v>150</v>
      </c>
    </row>
    <row r="54" spans="1:14" ht="33" customHeight="1" x14ac:dyDescent="0.25">
      <c r="A54" s="19">
        <v>42</v>
      </c>
      <c r="B54" s="23"/>
      <c r="C54" s="40"/>
      <c r="D54" s="40"/>
      <c r="E54" s="14" t="s">
        <v>59</v>
      </c>
      <c r="F54" s="14">
        <f>SUM(G54:N54)</f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</row>
    <row r="55" spans="1:14" x14ac:dyDescent="0.25">
      <c r="A55" s="19">
        <v>43</v>
      </c>
      <c r="B55" s="40"/>
      <c r="C55" s="40" t="s">
        <v>11</v>
      </c>
      <c r="D55" s="40" t="s">
        <v>63</v>
      </c>
      <c r="E55" s="18" t="s">
        <v>3</v>
      </c>
      <c r="F55" s="18">
        <f>SUM(F56:F59)</f>
        <v>210</v>
      </c>
      <c r="G55" s="18">
        <f t="shared" ref="G55:N55" si="14">SUM(G56:G59)</f>
        <v>0</v>
      </c>
      <c r="H55" s="18">
        <f t="shared" si="14"/>
        <v>0</v>
      </c>
      <c r="I55" s="18">
        <f t="shared" si="14"/>
        <v>0</v>
      </c>
      <c r="J55" s="18">
        <f t="shared" si="14"/>
        <v>0</v>
      </c>
      <c r="K55" s="18">
        <f t="shared" si="14"/>
        <v>0</v>
      </c>
      <c r="L55" s="18">
        <f t="shared" si="14"/>
        <v>30</v>
      </c>
      <c r="M55" s="18">
        <f t="shared" si="14"/>
        <v>30</v>
      </c>
      <c r="N55" s="18">
        <f t="shared" si="14"/>
        <v>150</v>
      </c>
    </row>
    <row r="56" spans="1:14" ht="16.5" customHeight="1" x14ac:dyDescent="0.25">
      <c r="A56" s="19">
        <v>44</v>
      </c>
      <c r="B56" s="40"/>
      <c r="C56" s="40"/>
      <c r="D56" s="40"/>
      <c r="E56" s="14" t="s">
        <v>4</v>
      </c>
      <c r="F56" s="14">
        <f>SUM(G56:N56)</f>
        <v>0</v>
      </c>
      <c r="G56" s="14">
        <f t="shared" ref="G56:N59" si="15">G51</f>
        <v>0</v>
      </c>
      <c r="H56" s="14">
        <f t="shared" si="15"/>
        <v>0</v>
      </c>
      <c r="I56" s="14">
        <f t="shared" si="15"/>
        <v>0</v>
      </c>
      <c r="J56" s="14">
        <f t="shared" si="15"/>
        <v>0</v>
      </c>
      <c r="K56" s="14">
        <f t="shared" si="15"/>
        <v>0</v>
      </c>
      <c r="L56" s="14">
        <f t="shared" si="15"/>
        <v>0</v>
      </c>
      <c r="M56" s="14">
        <f t="shared" si="15"/>
        <v>0</v>
      </c>
      <c r="N56" s="14">
        <f t="shared" si="15"/>
        <v>0</v>
      </c>
    </row>
    <row r="57" spans="1:14" ht="16.5" customHeight="1" x14ac:dyDescent="0.25">
      <c r="A57" s="19">
        <v>45</v>
      </c>
      <c r="B57" s="40"/>
      <c r="C57" s="40"/>
      <c r="D57" s="40"/>
      <c r="E57" s="14" t="s">
        <v>5</v>
      </c>
      <c r="F57" s="14">
        <f>SUM(G57:N57)</f>
        <v>0</v>
      </c>
      <c r="G57" s="14">
        <f t="shared" si="15"/>
        <v>0</v>
      </c>
      <c r="H57" s="14">
        <f t="shared" si="15"/>
        <v>0</v>
      </c>
      <c r="I57" s="14">
        <f t="shared" si="15"/>
        <v>0</v>
      </c>
      <c r="J57" s="14">
        <f t="shared" si="15"/>
        <v>0</v>
      </c>
      <c r="K57" s="14">
        <f t="shared" si="15"/>
        <v>0</v>
      </c>
      <c r="L57" s="14">
        <f t="shared" si="15"/>
        <v>0</v>
      </c>
      <c r="M57" s="14">
        <f t="shared" si="15"/>
        <v>0</v>
      </c>
      <c r="N57" s="14">
        <f t="shared" si="15"/>
        <v>0</v>
      </c>
    </row>
    <row r="58" spans="1:14" ht="15.75" customHeight="1" x14ac:dyDescent="0.25">
      <c r="A58" s="19">
        <v>46</v>
      </c>
      <c r="B58" s="40"/>
      <c r="C58" s="40"/>
      <c r="D58" s="40"/>
      <c r="E58" s="14" t="s">
        <v>6</v>
      </c>
      <c r="F58" s="14">
        <f>SUM(G58:N58)</f>
        <v>210</v>
      </c>
      <c r="G58" s="14">
        <f t="shared" si="15"/>
        <v>0</v>
      </c>
      <c r="H58" s="14">
        <f t="shared" si="15"/>
        <v>0</v>
      </c>
      <c r="I58" s="14">
        <f t="shared" si="15"/>
        <v>0</v>
      </c>
      <c r="J58" s="14">
        <f t="shared" si="15"/>
        <v>0</v>
      </c>
      <c r="K58" s="14">
        <f t="shared" si="15"/>
        <v>0</v>
      </c>
      <c r="L58" s="14">
        <f t="shared" si="15"/>
        <v>30</v>
      </c>
      <c r="M58" s="14">
        <f t="shared" si="15"/>
        <v>30</v>
      </c>
      <c r="N58" s="14">
        <f t="shared" si="15"/>
        <v>150</v>
      </c>
    </row>
    <row r="59" spans="1:14" ht="30" customHeight="1" x14ac:dyDescent="0.25">
      <c r="A59" s="19">
        <v>47</v>
      </c>
      <c r="B59" s="40"/>
      <c r="C59" s="40"/>
      <c r="D59" s="40"/>
      <c r="E59" s="14" t="s">
        <v>59</v>
      </c>
      <c r="F59" s="14">
        <f>SUM(G59:N59)</f>
        <v>0</v>
      </c>
      <c r="G59" s="14">
        <f t="shared" si="15"/>
        <v>0</v>
      </c>
      <c r="H59" s="14">
        <f t="shared" si="15"/>
        <v>0</v>
      </c>
      <c r="I59" s="14">
        <f t="shared" si="15"/>
        <v>0</v>
      </c>
      <c r="J59" s="14">
        <f t="shared" si="15"/>
        <v>0</v>
      </c>
      <c r="K59" s="14">
        <f t="shared" si="15"/>
        <v>0</v>
      </c>
      <c r="L59" s="14">
        <f t="shared" si="15"/>
        <v>0</v>
      </c>
      <c r="M59" s="14">
        <f t="shared" si="15"/>
        <v>0</v>
      </c>
      <c r="N59" s="14">
        <f t="shared" si="15"/>
        <v>0</v>
      </c>
    </row>
    <row r="60" spans="1:14" x14ac:dyDescent="0.25">
      <c r="A60" s="19">
        <v>48</v>
      </c>
      <c r="B60" s="41" t="s">
        <v>49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5" customHeight="1" x14ac:dyDescent="0.25">
      <c r="A61" s="19">
        <v>49</v>
      </c>
      <c r="B61" s="32" t="s">
        <v>38</v>
      </c>
      <c r="C61" s="37" t="s">
        <v>32</v>
      </c>
      <c r="D61" s="37" t="s">
        <v>12</v>
      </c>
      <c r="E61" s="18" t="s">
        <v>3</v>
      </c>
      <c r="F61" s="18">
        <f>SUM(F62:F65)</f>
        <v>67561.2</v>
      </c>
      <c r="G61" s="18">
        <f t="shared" ref="G61:N61" si="16">SUM(G62:G65)</f>
        <v>9496.6</v>
      </c>
      <c r="H61" s="18">
        <f t="shared" si="16"/>
        <v>15159.5</v>
      </c>
      <c r="I61" s="18">
        <f t="shared" si="16"/>
        <v>28659.100000000002</v>
      </c>
      <c r="J61" s="18">
        <f t="shared" si="16"/>
        <v>0</v>
      </c>
      <c r="K61" s="18">
        <f t="shared" si="16"/>
        <v>3746</v>
      </c>
      <c r="L61" s="18">
        <f t="shared" si="16"/>
        <v>1500</v>
      </c>
      <c r="M61" s="18">
        <f t="shared" si="16"/>
        <v>1500</v>
      </c>
      <c r="N61" s="18">
        <f t="shared" si="16"/>
        <v>7500</v>
      </c>
    </row>
    <row r="62" spans="1:14" ht="15.75" customHeight="1" x14ac:dyDescent="0.25">
      <c r="A62" s="19">
        <v>50</v>
      </c>
      <c r="B62" s="33"/>
      <c r="C62" s="38"/>
      <c r="D62" s="38"/>
      <c r="E62" s="14" t="s">
        <v>4</v>
      </c>
      <c r="F62" s="14">
        <f>SUM(G62:N62)</f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</row>
    <row r="63" spans="1:14" ht="17.25" customHeight="1" x14ac:dyDescent="0.25">
      <c r="A63" s="19">
        <v>51</v>
      </c>
      <c r="B63" s="33"/>
      <c r="C63" s="38"/>
      <c r="D63" s="38"/>
      <c r="E63" s="14" t="s">
        <v>5</v>
      </c>
      <c r="F63" s="14">
        <f>SUM(G63:N63)</f>
        <v>10000</v>
      </c>
      <c r="G63" s="14">
        <v>0</v>
      </c>
      <c r="H63" s="14">
        <v>0</v>
      </c>
      <c r="I63" s="14">
        <v>10000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</row>
    <row r="64" spans="1:14" ht="14.25" customHeight="1" x14ac:dyDescent="0.25">
      <c r="A64" s="19">
        <v>52</v>
      </c>
      <c r="B64" s="33"/>
      <c r="C64" s="38"/>
      <c r="D64" s="38"/>
      <c r="E64" s="14" t="s">
        <v>6</v>
      </c>
      <c r="F64" s="14">
        <f>SUM(G64:N64)</f>
        <v>57561.2</v>
      </c>
      <c r="G64" s="14">
        <v>9496.6</v>
      </c>
      <c r="H64" s="14">
        <f>1185.7+8973.8+5000</f>
        <v>15159.5</v>
      </c>
      <c r="I64" s="1">
        <f>3428.9+335.4+454.3+3600+240.3+479.4+4196.3+500+5500-75.5</f>
        <v>18659.100000000002</v>
      </c>
      <c r="J64" s="1">
        <v>0</v>
      </c>
      <c r="K64" s="1">
        <v>3746</v>
      </c>
      <c r="L64" s="1">
        <v>1500</v>
      </c>
      <c r="M64" s="1">
        <v>1500</v>
      </c>
      <c r="N64" s="1">
        <v>7500</v>
      </c>
    </row>
    <row r="65" spans="1:14" ht="30.75" customHeight="1" x14ac:dyDescent="0.25">
      <c r="A65" s="19">
        <v>53</v>
      </c>
      <c r="B65" s="33"/>
      <c r="C65" s="38"/>
      <c r="D65" s="39"/>
      <c r="E65" s="14" t="s">
        <v>59</v>
      </c>
      <c r="F65" s="14">
        <f>SUM(G65:N65)</f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</row>
    <row r="66" spans="1:14" ht="17.25" customHeight="1" x14ac:dyDescent="0.25">
      <c r="A66" s="19">
        <v>54</v>
      </c>
      <c r="B66" s="33"/>
      <c r="C66" s="38"/>
      <c r="D66" s="22" t="s">
        <v>62</v>
      </c>
      <c r="E66" s="9" t="s">
        <v>3</v>
      </c>
      <c r="F66" s="18">
        <f>SUM(F67:F70)</f>
        <v>1000</v>
      </c>
      <c r="G66" s="18">
        <f>SUM(G67:G70)</f>
        <v>500</v>
      </c>
      <c r="H66" s="18">
        <f>SUM(H67:H70)</f>
        <v>500</v>
      </c>
      <c r="I66" s="18">
        <f t="shared" ref="I66:N66" si="17">SUM(I67:I70)</f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</row>
    <row r="67" spans="1:14" ht="17.25" customHeight="1" x14ac:dyDescent="0.25">
      <c r="A67" s="19">
        <v>55</v>
      </c>
      <c r="B67" s="33"/>
      <c r="C67" s="38"/>
      <c r="D67" s="22"/>
      <c r="E67" s="19" t="s">
        <v>4</v>
      </c>
      <c r="F67" s="14">
        <f>SUM(G67:N67)</f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</row>
    <row r="68" spans="1:14" ht="17.25" customHeight="1" x14ac:dyDescent="0.25">
      <c r="A68" s="19">
        <v>56</v>
      </c>
      <c r="B68" s="33"/>
      <c r="C68" s="38"/>
      <c r="D68" s="22"/>
      <c r="E68" s="19" t="s">
        <v>5</v>
      </c>
      <c r="F68" s="14">
        <f>SUM(G68:N68)</f>
        <v>500</v>
      </c>
      <c r="G68" s="4">
        <v>500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ht="17.25" customHeight="1" x14ac:dyDescent="0.25">
      <c r="A69" s="19">
        <v>57</v>
      </c>
      <c r="B69" s="33"/>
      <c r="C69" s="38"/>
      <c r="D69" s="22"/>
      <c r="E69" s="19" t="s">
        <v>6</v>
      </c>
      <c r="F69" s="14">
        <f>SUM(G69:N69)</f>
        <v>500</v>
      </c>
      <c r="G69" s="19">
        <v>0</v>
      </c>
      <c r="H69" s="4">
        <v>500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26.25" customHeight="1" x14ac:dyDescent="0.25">
      <c r="A70" s="19">
        <v>58</v>
      </c>
      <c r="B70" s="34"/>
      <c r="C70" s="39"/>
      <c r="D70" s="22"/>
      <c r="E70" s="14" t="s">
        <v>59</v>
      </c>
      <c r="F70" s="14">
        <f>SUM(G70:N70)</f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17.25" customHeight="1" x14ac:dyDescent="0.25">
      <c r="A71" s="19">
        <v>59</v>
      </c>
      <c r="B71" s="22"/>
      <c r="C71" s="22" t="s">
        <v>56</v>
      </c>
      <c r="D71" s="22" t="s">
        <v>8</v>
      </c>
      <c r="E71" s="9" t="s">
        <v>3</v>
      </c>
      <c r="F71" s="18">
        <f>SUM(F72:F75)</f>
        <v>68561.2</v>
      </c>
      <c r="G71" s="18">
        <f t="shared" ref="G71:N71" si="18">SUM(G72:G75)</f>
        <v>9996.6</v>
      </c>
      <c r="H71" s="18">
        <f t="shared" ref="H71" si="19">SUM(H72:H75)</f>
        <v>15659.5</v>
      </c>
      <c r="I71" s="18">
        <f t="shared" si="18"/>
        <v>28659.100000000002</v>
      </c>
      <c r="J71" s="18">
        <f t="shared" si="18"/>
        <v>0</v>
      </c>
      <c r="K71" s="18">
        <f t="shared" si="18"/>
        <v>3746</v>
      </c>
      <c r="L71" s="18">
        <f t="shared" si="18"/>
        <v>1500</v>
      </c>
      <c r="M71" s="18">
        <f t="shared" si="18"/>
        <v>1500</v>
      </c>
      <c r="N71" s="18">
        <f t="shared" si="18"/>
        <v>7500</v>
      </c>
    </row>
    <row r="72" spans="1:14" ht="17.25" customHeight="1" x14ac:dyDescent="0.25">
      <c r="A72" s="19">
        <v>60</v>
      </c>
      <c r="B72" s="22"/>
      <c r="C72" s="22"/>
      <c r="D72" s="22"/>
      <c r="E72" s="19" t="s">
        <v>4</v>
      </c>
      <c r="F72" s="14">
        <f>SUM(G72:N72)</f>
        <v>0</v>
      </c>
      <c r="G72" s="14">
        <f>G67+G62</f>
        <v>0</v>
      </c>
      <c r="H72" s="14">
        <f t="shared" ref="H72:H75" si="20">H67+H62</f>
        <v>0</v>
      </c>
      <c r="I72" s="14">
        <f t="shared" ref="I72:N72" si="21">I67+I62</f>
        <v>0</v>
      </c>
      <c r="J72" s="14">
        <f t="shared" si="21"/>
        <v>0</v>
      </c>
      <c r="K72" s="14">
        <f t="shared" si="21"/>
        <v>0</v>
      </c>
      <c r="L72" s="14">
        <f t="shared" si="21"/>
        <v>0</v>
      </c>
      <c r="M72" s="14">
        <f t="shared" si="21"/>
        <v>0</v>
      </c>
      <c r="N72" s="14">
        <f t="shared" si="21"/>
        <v>0</v>
      </c>
    </row>
    <row r="73" spans="1:14" ht="17.25" customHeight="1" x14ac:dyDescent="0.25">
      <c r="A73" s="19">
        <v>61</v>
      </c>
      <c r="B73" s="22"/>
      <c r="C73" s="22"/>
      <c r="D73" s="22"/>
      <c r="E73" s="19" t="s">
        <v>5</v>
      </c>
      <c r="F73" s="14">
        <f>SUM(G73:N73)</f>
        <v>10500</v>
      </c>
      <c r="G73" s="14">
        <f>G68+G63</f>
        <v>500</v>
      </c>
      <c r="H73" s="14">
        <f t="shared" si="20"/>
        <v>0</v>
      </c>
      <c r="I73" s="14">
        <f t="shared" ref="I73:N73" si="22">I68+I63</f>
        <v>10000</v>
      </c>
      <c r="J73" s="14">
        <f t="shared" si="22"/>
        <v>0</v>
      </c>
      <c r="K73" s="14">
        <f t="shared" si="22"/>
        <v>0</v>
      </c>
      <c r="L73" s="14">
        <f t="shared" si="22"/>
        <v>0</v>
      </c>
      <c r="M73" s="14">
        <f t="shared" si="22"/>
        <v>0</v>
      </c>
      <c r="N73" s="14">
        <f t="shared" si="22"/>
        <v>0</v>
      </c>
    </row>
    <row r="74" spans="1:14" ht="17.25" customHeight="1" x14ac:dyDescent="0.25">
      <c r="A74" s="19">
        <v>62</v>
      </c>
      <c r="B74" s="22"/>
      <c r="C74" s="22"/>
      <c r="D74" s="22"/>
      <c r="E74" s="19" t="s">
        <v>6</v>
      </c>
      <c r="F74" s="14">
        <f>SUM(G74:N74)</f>
        <v>58061.2</v>
      </c>
      <c r="G74" s="14">
        <f>G69+G64</f>
        <v>9496.6</v>
      </c>
      <c r="H74" s="14">
        <f t="shared" si="20"/>
        <v>15659.5</v>
      </c>
      <c r="I74" s="14">
        <f t="shared" ref="I74:N74" si="23">I69+I64</f>
        <v>18659.100000000002</v>
      </c>
      <c r="J74" s="14">
        <f t="shared" si="23"/>
        <v>0</v>
      </c>
      <c r="K74" s="14">
        <f t="shared" si="23"/>
        <v>3746</v>
      </c>
      <c r="L74" s="14">
        <f t="shared" si="23"/>
        <v>1500</v>
      </c>
      <c r="M74" s="14">
        <f t="shared" si="23"/>
        <v>1500</v>
      </c>
      <c r="N74" s="14">
        <f t="shared" si="23"/>
        <v>7500</v>
      </c>
    </row>
    <row r="75" spans="1:14" ht="28.5" customHeight="1" x14ac:dyDescent="0.25">
      <c r="A75" s="19">
        <v>63</v>
      </c>
      <c r="B75" s="22"/>
      <c r="C75" s="22"/>
      <c r="D75" s="22"/>
      <c r="E75" s="14" t="s">
        <v>59</v>
      </c>
      <c r="F75" s="14">
        <f>SUM(G75:N75)</f>
        <v>0</v>
      </c>
      <c r="G75" s="14">
        <f>G70+G65</f>
        <v>0</v>
      </c>
      <c r="H75" s="14">
        <f t="shared" si="20"/>
        <v>0</v>
      </c>
      <c r="I75" s="14">
        <f t="shared" ref="I75:N75" si="24">I70+I65</f>
        <v>0</v>
      </c>
      <c r="J75" s="14">
        <f t="shared" si="24"/>
        <v>0</v>
      </c>
      <c r="K75" s="14">
        <f t="shared" si="24"/>
        <v>0</v>
      </c>
      <c r="L75" s="14">
        <f t="shared" si="24"/>
        <v>0</v>
      </c>
      <c r="M75" s="14">
        <f t="shared" si="24"/>
        <v>0</v>
      </c>
      <c r="N75" s="14">
        <f t="shared" si="24"/>
        <v>0</v>
      </c>
    </row>
    <row r="76" spans="1:14" x14ac:dyDescent="0.25">
      <c r="A76" s="19">
        <v>64</v>
      </c>
      <c r="B76" s="33" t="s">
        <v>39</v>
      </c>
      <c r="C76" s="38" t="s">
        <v>64</v>
      </c>
      <c r="D76" s="39" t="s">
        <v>12</v>
      </c>
      <c r="E76" s="16" t="s">
        <v>3</v>
      </c>
      <c r="F76" s="16">
        <f>SUM(F77:F80)</f>
        <v>40125.300000000003</v>
      </c>
      <c r="G76" s="16">
        <f t="shared" ref="G76:N76" si="25">SUM(G77:G80)</f>
        <v>2163.8000000000002</v>
      </c>
      <c r="H76" s="16">
        <f t="shared" ref="H76" si="26">SUM(H77:H80)</f>
        <v>2682.2999999999997</v>
      </c>
      <c r="I76" s="16">
        <f t="shared" si="25"/>
        <v>16911.599999999999</v>
      </c>
      <c r="J76" s="16">
        <f t="shared" si="25"/>
        <v>2162.3000000000002</v>
      </c>
      <c r="K76" s="16">
        <f t="shared" si="25"/>
        <v>2205.3000000000002</v>
      </c>
      <c r="L76" s="16">
        <f t="shared" si="25"/>
        <v>2000</v>
      </c>
      <c r="M76" s="16">
        <f t="shared" si="25"/>
        <v>2000</v>
      </c>
      <c r="N76" s="16">
        <f t="shared" si="25"/>
        <v>10000</v>
      </c>
    </row>
    <row r="77" spans="1:14" ht="18" customHeight="1" x14ac:dyDescent="0.25">
      <c r="A77" s="19">
        <v>65</v>
      </c>
      <c r="B77" s="33"/>
      <c r="C77" s="38"/>
      <c r="D77" s="40"/>
      <c r="E77" s="14" t="s">
        <v>4</v>
      </c>
      <c r="F77" s="14">
        <f>SUM(G77:N77)</f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</row>
    <row r="78" spans="1:14" ht="18" customHeight="1" x14ac:dyDescent="0.25">
      <c r="A78" s="19">
        <v>66</v>
      </c>
      <c r="B78" s="33"/>
      <c r="C78" s="38"/>
      <c r="D78" s="40"/>
      <c r="E78" s="14" t="s">
        <v>5</v>
      </c>
      <c r="F78" s="14">
        <f>SUM(G78:N78)</f>
        <v>9432.7999999999993</v>
      </c>
      <c r="G78" s="14">
        <v>732.3</v>
      </c>
      <c r="H78" s="14">
        <v>2220.6999999999998</v>
      </c>
      <c r="I78" s="14">
        <v>2112.1999999999998</v>
      </c>
      <c r="J78" s="14">
        <v>2162.3000000000002</v>
      </c>
      <c r="K78" s="14">
        <v>2205.3000000000002</v>
      </c>
      <c r="L78" s="14">
        <v>0</v>
      </c>
      <c r="M78" s="14">
        <v>0</v>
      </c>
      <c r="N78" s="14">
        <v>0</v>
      </c>
    </row>
    <row r="79" spans="1:14" ht="18" customHeight="1" x14ac:dyDescent="0.25">
      <c r="A79" s="19">
        <v>67</v>
      </c>
      <c r="B79" s="33"/>
      <c r="C79" s="38"/>
      <c r="D79" s="40"/>
      <c r="E79" s="14" t="s">
        <v>6</v>
      </c>
      <c r="F79" s="14">
        <f>SUM(G79:N79)</f>
        <v>30692.5</v>
      </c>
      <c r="G79" s="14">
        <v>1431.5</v>
      </c>
      <c r="H79" s="14">
        <f>289.1+172.5</f>
        <v>461.6</v>
      </c>
      <c r="I79" s="14">
        <f>14800-0.6</f>
        <v>14799.4</v>
      </c>
      <c r="J79" s="14">
        <v>0</v>
      </c>
      <c r="K79" s="14">
        <v>0</v>
      </c>
      <c r="L79" s="14">
        <v>2000</v>
      </c>
      <c r="M79" s="14">
        <v>2000</v>
      </c>
      <c r="N79" s="14">
        <v>10000</v>
      </c>
    </row>
    <row r="80" spans="1:14" ht="32.25" customHeight="1" x14ac:dyDescent="0.25">
      <c r="A80" s="19">
        <v>68</v>
      </c>
      <c r="B80" s="33"/>
      <c r="C80" s="38"/>
      <c r="D80" s="40"/>
      <c r="E80" s="14" t="s">
        <v>59</v>
      </c>
      <c r="F80" s="14">
        <f>SUM(G80:N80)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</row>
    <row r="81" spans="1:14" x14ac:dyDescent="0.25">
      <c r="A81" s="19">
        <v>69</v>
      </c>
      <c r="B81" s="33"/>
      <c r="C81" s="38"/>
      <c r="D81" s="40" t="s">
        <v>61</v>
      </c>
      <c r="E81" s="18" t="s">
        <v>3</v>
      </c>
      <c r="F81" s="18">
        <f>SUM(F82:F85)</f>
        <v>316.5</v>
      </c>
      <c r="G81" s="18">
        <f t="shared" ref="G81:N81" si="27">SUM(G82:G85)</f>
        <v>63.1</v>
      </c>
      <c r="H81" s="18">
        <f t="shared" ref="H81" si="28">SUM(H82:H85)</f>
        <v>63.2</v>
      </c>
      <c r="I81" s="18">
        <f t="shared" si="27"/>
        <v>63.4</v>
      </c>
      <c r="J81" s="18">
        <f t="shared" si="27"/>
        <v>63.4</v>
      </c>
      <c r="K81" s="18">
        <f t="shared" si="27"/>
        <v>63.4</v>
      </c>
      <c r="L81" s="18">
        <f t="shared" si="27"/>
        <v>0</v>
      </c>
      <c r="M81" s="18">
        <f t="shared" si="27"/>
        <v>0</v>
      </c>
      <c r="N81" s="18">
        <f t="shared" si="27"/>
        <v>0</v>
      </c>
    </row>
    <row r="82" spans="1:14" ht="14.25" customHeight="1" x14ac:dyDescent="0.25">
      <c r="A82" s="19">
        <v>70</v>
      </c>
      <c r="B82" s="33"/>
      <c r="C82" s="38"/>
      <c r="D82" s="40"/>
      <c r="E82" s="14" t="s">
        <v>4</v>
      </c>
      <c r="F82" s="14">
        <f>SUM(G82:N82)</f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</row>
    <row r="83" spans="1:14" ht="14.25" customHeight="1" x14ac:dyDescent="0.25">
      <c r="A83" s="19">
        <v>71</v>
      </c>
      <c r="B83" s="33"/>
      <c r="C83" s="38"/>
      <c r="D83" s="40"/>
      <c r="E83" s="14" t="s">
        <v>5</v>
      </c>
      <c r="F83" s="14">
        <f>SUM(G83:N83)</f>
        <v>316.5</v>
      </c>
      <c r="G83" s="14">
        <v>63.1</v>
      </c>
      <c r="H83" s="14">
        <v>63.2</v>
      </c>
      <c r="I83" s="14">
        <v>63.4</v>
      </c>
      <c r="J83" s="14">
        <v>63.4</v>
      </c>
      <c r="K83" s="14">
        <v>63.4</v>
      </c>
      <c r="L83" s="14">
        <v>0</v>
      </c>
      <c r="M83" s="14">
        <v>0</v>
      </c>
      <c r="N83" s="14">
        <v>0</v>
      </c>
    </row>
    <row r="84" spans="1:14" ht="18.75" customHeight="1" x14ac:dyDescent="0.25">
      <c r="A84" s="19">
        <v>72</v>
      </c>
      <c r="B84" s="33"/>
      <c r="C84" s="38"/>
      <c r="D84" s="40"/>
      <c r="E84" s="14" t="s">
        <v>6</v>
      </c>
      <c r="F84" s="14">
        <f>SUM(G84:N84)</f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</row>
    <row r="85" spans="1:14" ht="34.5" customHeight="1" x14ac:dyDescent="0.25">
      <c r="A85" s="19">
        <v>73</v>
      </c>
      <c r="B85" s="34"/>
      <c r="C85" s="39"/>
      <c r="D85" s="40"/>
      <c r="E85" s="14" t="s">
        <v>59</v>
      </c>
      <c r="F85" s="14">
        <f>SUM(G85:N85)</f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</row>
    <row r="86" spans="1:14" ht="17.25" customHeight="1" x14ac:dyDescent="0.25">
      <c r="A86" s="19">
        <v>74</v>
      </c>
      <c r="B86" s="32"/>
      <c r="C86" s="37" t="s">
        <v>51</v>
      </c>
      <c r="D86" s="37" t="s">
        <v>8</v>
      </c>
      <c r="E86" s="18" t="s">
        <v>3</v>
      </c>
      <c r="F86" s="18">
        <f>SUM(F87:F90)</f>
        <v>40441.800000000003</v>
      </c>
      <c r="G86" s="18">
        <f t="shared" ref="G86:N86" si="29">SUM(G87:G90)</f>
        <v>2226.9</v>
      </c>
      <c r="H86" s="18">
        <f t="shared" ref="H86" si="30">SUM(H87:H90)</f>
        <v>2745.4999999999995</v>
      </c>
      <c r="I86" s="18">
        <f t="shared" si="29"/>
        <v>16975</v>
      </c>
      <c r="J86" s="18">
        <f t="shared" si="29"/>
        <v>2225.7000000000003</v>
      </c>
      <c r="K86" s="18">
        <f t="shared" si="29"/>
        <v>2268.7000000000003</v>
      </c>
      <c r="L86" s="18">
        <f t="shared" si="29"/>
        <v>2000</v>
      </c>
      <c r="M86" s="18">
        <f t="shared" si="29"/>
        <v>2000</v>
      </c>
      <c r="N86" s="18">
        <f t="shared" si="29"/>
        <v>10000</v>
      </c>
    </row>
    <row r="87" spans="1:14" ht="17.25" customHeight="1" x14ac:dyDescent="0.25">
      <c r="A87" s="19">
        <v>75</v>
      </c>
      <c r="B87" s="33"/>
      <c r="C87" s="38"/>
      <c r="D87" s="38"/>
      <c r="E87" s="14" t="s">
        <v>4</v>
      </c>
      <c r="F87" s="14">
        <f>SUM(G87:N87)</f>
        <v>0</v>
      </c>
      <c r="G87" s="14">
        <f>G82+G77</f>
        <v>0</v>
      </c>
      <c r="H87" s="14">
        <f t="shared" ref="H87:H90" si="31">H82+H77</f>
        <v>0</v>
      </c>
      <c r="I87" s="14">
        <f t="shared" ref="I87:N87" si="32">I82+I77</f>
        <v>0</v>
      </c>
      <c r="J87" s="14">
        <f t="shared" si="32"/>
        <v>0</v>
      </c>
      <c r="K87" s="14">
        <f t="shared" si="32"/>
        <v>0</v>
      </c>
      <c r="L87" s="14">
        <f t="shared" si="32"/>
        <v>0</v>
      </c>
      <c r="M87" s="14">
        <f t="shared" si="32"/>
        <v>0</v>
      </c>
      <c r="N87" s="14">
        <f t="shared" si="32"/>
        <v>0</v>
      </c>
    </row>
    <row r="88" spans="1:14" ht="17.25" customHeight="1" x14ac:dyDescent="0.25">
      <c r="A88" s="19">
        <v>76</v>
      </c>
      <c r="B88" s="33"/>
      <c r="C88" s="38"/>
      <c r="D88" s="38"/>
      <c r="E88" s="14" t="s">
        <v>5</v>
      </c>
      <c r="F88" s="14">
        <f>SUM(G88:N88)</f>
        <v>9749.3000000000011</v>
      </c>
      <c r="G88" s="14">
        <f>G83+G78</f>
        <v>795.4</v>
      </c>
      <c r="H88" s="14">
        <f t="shared" si="31"/>
        <v>2283.8999999999996</v>
      </c>
      <c r="I88" s="14">
        <f t="shared" ref="I88:N88" si="33">I83+I78</f>
        <v>2175.6</v>
      </c>
      <c r="J88" s="14">
        <f t="shared" si="33"/>
        <v>2225.7000000000003</v>
      </c>
      <c r="K88" s="14">
        <f t="shared" si="33"/>
        <v>2268.7000000000003</v>
      </c>
      <c r="L88" s="14">
        <f t="shared" si="33"/>
        <v>0</v>
      </c>
      <c r="M88" s="14">
        <f t="shared" si="33"/>
        <v>0</v>
      </c>
      <c r="N88" s="14">
        <f t="shared" si="33"/>
        <v>0</v>
      </c>
    </row>
    <row r="89" spans="1:14" ht="17.25" customHeight="1" x14ac:dyDescent="0.25">
      <c r="A89" s="19">
        <v>77</v>
      </c>
      <c r="B89" s="33"/>
      <c r="C89" s="38"/>
      <c r="D89" s="38"/>
      <c r="E89" s="14" t="s">
        <v>6</v>
      </c>
      <c r="F89" s="14">
        <f>SUM(G89:N89)</f>
        <v>30692.5</v>
      </c>
      <c r="G89" s="14">
        <f>G84+G79</f>
        <v>1431.5</v>
      </c>
      <c r="H89" s="14">
        <f t="shared" si="31"/>
        <v>461.6</v>
      </c>
      <c r="I89" s="14">
        <f t="shared" ref="I89:N89" si="34">I84+I79</f>
        <v>14799.4</v>
      </c>
      <c r="J89" s="14">
        <f t="shared" si="34"/>
        <v>0</v>
      </c>
      <c r="K89" s="14">
        <f t="shared" si="34"/>
        <v>0</v>
      </c>
      <c r="L89" s="14">
        <f t="shared" si="34"/>
        <v>2000</v>
      </c>
      <c r="M89" s="14">
        <f t="shared" si="34"/>
        <v>2000</v>
      </c>
      <c r="N89" s="14">
        <f t="shared" si="34"/>
        <v>10000</v>
      </c>
    </row>
    <row r="90" spans="1:14" ht="32.25" customHeight="1" x14ac:dyDescent="0.25">
      <c r="A90" s="19">
        <v>78</v>
      </c>
      <c r="B90" s="34"/>
      <c r="C90" s="39"/>
      <c r="D90" s="39"/>
      <c r="E90" s="14" t="s">
        <v>59</v>
      </c>
      <c r="F90" s="14">
        <f>SUM(G90:N90)</f>
        <v>0</v>
      </c>
      <c r="G90" s="14">
        <f>G85+G80</f>
        <v>0</v>
      </c>
      <c r="H90" s="14">
        <f t="shared" si="31"/>
        <v>0</v>
      </c>
      <c r="I90" s="14">
        <f t="shared" ref="I90:N90" si="35">I85+I80</f>
        <v>0</v>
      </c>
      <c r="J90" s="14">
        <f t="shared" si="35"/>
        <v>0</v>
      </c>
      <c r="K90" s="14">
        <f t="shared" si="35"/>
        <v>0</v>
      </c>
      <c r="L90" s="14">
        <f t="shared" si="35"/>
        <v>0</v>
      </c>
      <c r="M90" s="14">
        <f t="shared" si="35"/>
        <v>0</v>
      </c>
      <c r="N90" s="14">
        <f t="shared" si="35"/>
        <v>0</v>
      </c>
    </row>
    <row r="91" spans="1:14" x14ac:dyDescent="0.25">
      <c r="A91" s="19">
        <v>79</v>
      </c>
      <c r="B91" s="32" t="s">
        <v>40</v>
      </c>
      <c r="C91" s="37" t="s">
        <v>45</v>
      </c>
      <c r="D91" s="37" t="s">
        <v>12</v>
      </c>
      <c r="E91" s="18" t="s">
        <v>3</v>
      </c>
      <c r="F91" s="18">
        <f>SUM(F92:F95)</f>
        <v>210</v>
      </c>
      <c r="G91" s="18">
        <f t="shared" ref="G91:N91" si="36">SUM(G92:G95)</f>
        <v>0</v>
      </c>
      <c r="H91" s="18">
        <f t="shared" ref="H91" si="37">SUM(H92:H95)</f>
        <v>0</v>
      </c>
      <c r="I91" s="18">
        <f t="shared" si="36"/>
        <v>0</v>
      </c>
      <c r="J91" s="18">
        <f t="shared" si="36"/>
        <v>0</v>
      </c>
      <c r="K91" s="18">
        <f t="shared" si="36"/>
        <v>0</v>
      </c>
      <c r="L91" s="18">
        <f t="shared" si="36"/>
        <v>30</v>
      </c>
      <c r="M91" s="18">
        <f t="shared" si="36"/>
        <v>30</v>
      </c>
      <c r="N91" s="18">
        <f t="shared" si="36"/>
        <v>150</v>
      </c>
    </row>
    <row r="92" spans="1:14" ht="15.75" customHeight="1" x14ac:dyDescent="0.25">
      <c r="A92" s="19">
        <v>80</v>
      </c>
      <c r="B92" s="33"/>
      <c r="C92" s="38"/>
      <c r="D92" s="38"/>
      <c r="E92" s="14" t="s">
        <v>4</v>
      </c>
      <c r="F92" s="14">
        <f>SUM(G92:N92)</f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</row>
    <row r="93" spans="1:14" ht="15.75" customHeight="1" x14ac:dyDescent="0.25">
      <c r="A93" s="19">
        <v>81</v>
      </c>
      <c r="B93" s="33"/>
      <c r="C93" s="38"/>
      <c r="D93" s="38"/>
      <c r="E93" s="14" t="s">
        <v>5</v>
      </c>
      <c r="F93" s="14">
        <f>SUM(G93:N93)</f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</row>
    <row r="94" spans="1:14" ht="15.75" customHeight="1" x14ac:dyDescent="0.25">
      <c r="A94" s="19">
        <v>82</v>
      </c>
      <c r="B94" s="33"/>
      <c r="C94" s="38"/>
      <c r="D94" s="38"/>
      <c r="E94" s="14" t="s">
        <v>6</v>
      </c>
      <c r="F94" s="14">
        <f>SUM(G94:N94)</f>
        <v>210</v>
      </c>
      <c r="G94" s="14">
        <v>0</v>
      </c>
      <c r="H94" s="14">
        <v>0</v>
      </c>
      <c r="I94" s="14">
        <v>0</v>
      </c>
      <c r="J94" s="1">
        <v>0</v>
      </c>
      <c r="K94" s="1">
        <v>0</v>
      </c>
      <c r="L94" s="1">
        <v>30</v>
      </c>
      <c r="M94" s="1">
        <v>30</v>
      </c>
      <c r="N94" s="1">
        <v>150</v>
      </c>
    </row>
    <row r="95" spans="1:14" ht="33.75" customHeight="1" x14ac:dyDescent="0.25">
      <c r="A95" s="19">
        <v>83</v>
      </c>
      <c r="B95" s="34"/>
      <c r="C95" s="39"/>
      <c r="D95" s="39"/>
      <c r="E95" s="14" t="s">
        <v>59</v>
      </c>
      <c r="F95" s="14">
        <f>SUM(G95:N95)</f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</row>
    <row r="96" spans="1:14" x14ac:dyDescent="0.25">
      <c r="A96" s="19">
        <v>84</v>
      </c>
      <c r="B96" s="32" t="s">
        <v>41</v>
      </c>
      <c r="C96" s="37" t="s">
        <v>46</v>
      </c>
      <c r="D96" s="37" t="s">
        <v>13</v>
      </c>
      <c r="E96" s="18" t="s">
        <v>3</v>
      </c>
      <c r="F96" s="18">
        <f>SUM(F97:F100)</f>
        <v>392.4</v>
      </c>
      <c r="G96" s="18">
        <f t="shared" ref="G96:N96" si="38">SUM(G97:G100)</f>
        <v>0</v>
      </c>
      <c r="H96" s="18">
        <f t="shared" ref="H96" si="39">SUM(H97:H100)</f>
        <v>0</v>
      </c>
      <c r="I96" s="18">
        <f t="shared" si="38"/>
        <v>42.4</v>
      </c>
      <c r="J96" s="18">
        <f t="shared" si="38"/>
        <v>0</v>
      </c>
      <c r="K96" s="18">
        <f t="shared" si="38"/>
        <v>0</v>
      </c>
      <c r="L96" s="18">
        <f t="shared" si="38"/>
        <v>50</v>
      </c>
      <c r="M96" s="18">
        <f t="shared" si="38"/>
        <v>50</v>
      </c>
      <c r="N96" s="18">
        <f t="shared" si="38"/>
        <v>250</v>
      </c>
    </row>
    <row r="97" spans="1:14" ht="21.75" customHeight="1" x14ac:dyDescent="0.25">
      <c r="A97" s="19">
        <v>85</v>
      </c>
      <c r="B97" s="33"/>
      <c r="C97" s="38"/>
      <c r="D97" s="38"/>
      <c r="E97" s="14" t="s">
        <v>4</v>
      </c>
      <c r="F97" s="14">
        <f>SUM(G97:N97)</f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</row>
    <row r="98" spans="1:14" ht="19.5" customHeight="1" x14ac:dyDescent="0.25">
      <c r="A98" s="19">
        <v>86</v>
      </c>
      <c r="B98" s="33"/>
      <c r="C98" s="38"/>
      <c r="D98" s="38"/>
      <c r="E98" s="14" t="s">
        <v>5</v>
      </c>
      <c r="F98" s="14">
        <f>SUM(G98:N98)</f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</row>
    <row r="99" spans="1:14" ht="18.75" customHeight="1" x14ac:dyDescent="0.25">
      <c r="A99" s="19">
        <v>87</v>
      </c>
      <c r="B99" s="33"/>
      <c r="C99" s="38"/>
      <c r="D99" s="38"/>
      <c r="E99" s="14" t="s">
        <v>6</v>
      </c>
      <c r="F99" s="14">
        <f>SUM(G99:N99)</f>
        <v>392.4</v>
      </c>
      <c r="G99" s="14">
        <v>0</v>
      </c>
      <c r="H99" s="14">
        <v>0</v>
      </c>
      <c r="I99" s="14">
        <v>42.4</v>
      </c>
      <c r="J99" s="1">
        <v>0</v>
      </c>
      <c r="K99" s="1">
        <v>0</v>
      </c>
      <c r="L99" s="1">
        <v>50</v>
      </c>
      <c r="M99" s="1">
        <v>50</v>
      </c>
      <c r="N99" s="1">
        <v>250</v>
      </c>
    </row>
    <row r="100" spans="1:14" ht="34.5" customHeight="1" x14ac:dyDescent="0.25">
      <c r="A100" s="19">
        <v>88</v>
      </c>
      <c r="B100" s="34"/>
      <c r="C100" s="39"/>
      <c r="D100" s="39"/>
      <c r="E100" s="14" t="s">
        <v>59</v>
      </c>
      <c r="F100" s="14">
        <f>SUM(G100:N100)</f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</row>
    <row r="101" spans="1:14" x14ac:dyDescent="0.25">
      <c r="A101" s="19">
        <v>89</v>
      </c>
      <c r="B101" s="23" t="s">
        <v>42</v>
      </c>
      <c r="C101" s="40" t="s">
        <v>44</v>
      </c>
      <c r="D101" s="40" t="s">
        <v>12</v>
      </c>
      <c r="E101" s="18" t="s">
        <v>3</v>
      </c>
      <c r="F101" s="18">
        <f>SUM(F102:F105)</f>
        <v>967937.6</v>
      </c>
      <c r="G101" s="18">
        <f t="shared" ref="G101:N101" si="40">SUM(G102:G105)</f>
        <v>82233.7</v>
      </c>
      <c r="H101" s="18">
        <f t="shared" ref="H101" si="41">SUM(H102:H105)</f>
        <v>80306.200000000012</v>
      </c>
      <c r="I101" s="18">
        <f t="shared" si="40"/>
        <v>87397.700000000012</v>
      </c>
      <c r="J101" s="18">
        <f t="shared" si="40"/>
        <v>79000</v>
      </c>
      <c r="K101" s="18">
        <f t="shared" si="40"/>
        <v>79000</v>
      </c>
      <c r="L101" s="18">
        <f>SUM(L102:L105)</f>
        <v>80000</v>
      </c>
      <c r="M101" s="18">
        <f t="shared" si="40"/>
        <v>80000</v>
      </c>
      <c r="N101" s="18">
        <f t="shared" si="40"/>
        <v>400000</v>
      </c>
    </row>
    <row r="102" spans="1:14" ht="18" customHeight="1" x14ac:dyDescent="0.25">
      <c r="A102" s="19">
        <v>90</v>
      </c>
      <c r="B102" s="23"/>
      <c r="C102" s="40"/>
      <c r="D102" s="40"/>
      <c r="E102" s="14" t="s">
        <v>4</v>
      </c>
      <c r="F102" s="14">
        <f>SUM(G102:N102)</f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</row>
    <row r="103" spans="1:14" ht="18" customHeight="1" x14ac:dyDescent="0.25">
      <c r="A103" s="19">
        <v>91</v>
      </c>
      <c r="B103" s="23"/>
      <c r="C103" s="40"/>
      <c r="D103" s="40"/>
      <c r="E103" s="14" t="s">
        <v>5</v>
      </c>
      <c r="F103" s="14">
        <f>SUM(G103:N103)</f>
        <v>15002.2</v>
      </c>
      <c r="G103" s="14">
        <f>5115+845</f>
        <v>5960</v>
      </c>
      <c r="H103" s="14">
        <v>1395.9</v>
      </c>
      <c r="I103" s="14">
        <v>7646.3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</row>
    <row r="104" spans="1:14" ht="18" customHeight="1" x14ac:dyDescent="0.25">
      <c r="A104" s="19">
        <v>92</v>
      </c>
      <c r="B104" s="23"/>
      <c r="C104" s="40"/>
      <c r="D104" s="40"/>
      <c r="E104" s="14" t="s">
        <v>6</v>
      </c>
      <c r="F104" s="14">
        <f>SUM(G104:N104)</f>
        <v>952935.4</v>
      </c>
      <c r="G104" s="14">
        <v>76273.7</v>
      </c>
      <c r="H104" s="14">
        <f>26648+10463.5+3832+410.1+833+8574.5+2245.9+4544+326.2+1500+1254.7+1282+10471.1+2997.8-H103+150+2930.3+1843.1</f>
        <v>78910.300000000017</v>
      </c>
      <c r="I104" s="14">
        <f>27264.3+11341.2+3600+2290+700.5+5526.3+2798.4+4800+350+1600+1120.6+1358.4+9063+752.3+575.5+160+3210.3+1605.4+1635.2</f>
        <v>79751.400000000009</v>
      </c>
      <c r="J104" s="14">
        <f>79000</f>
        <v>79000</v>
      </c>
      <c r="K104" s="14">
        <v>79000</v>
      </c>
      <c r="L104" s="14">
        <v>80000</v>
      </c>
      <c r="M104" s="14">
        <v>80000</v>
      </c>
      <c r="N104" s="14">
        <v>400000</v>
      </c>
    </row>
    <row r="105" spans="1:14" ht="33.75" customHeight="1" x14ac:dyDescent="0.25">
      <c r="A105" s="19">
        <v>93</v>
      </c>
      <c r="B105" s="23"/>
      <c r="C105" s="40"/>
      <c r="D105" s="40"/>
      <c r="E105" s="14" t="s">
        <v>59</v>
      </c>
      <c r="F105" s="14">
        <f>SUM(G105:N105)</f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</row>
    <row r="106" spans="1:14" x14ac:dyDescent="0.25">
      <c r="A106" s="19">
        <v>94</v>
      </c>
      <c r="B106" s="23"/>
      <c r="C106" s="40"/>
      <c r="D106" s="38" t="s">
        <v>13</v>
      </c>
      <c r="E106" s="18" t="s">
        <v>3</v>
      </c>
      <c r="F106" s="18">
        <f>SUM(F107:F110)</f>
        <v>33522.800000000003</v>
      </c>
      <c r="G106" s="18">
        <f t="shared" ref="G106:N106" si="42">SUM(G107:G110)</f>
        <v>4152.8</v>
      </c>
      <c r="H106" s="18">
        <f t="shared" ref="H106" si="43">SUM(H107:H110)</f>
        <v>3170</v>
      </c>
      <c r="I106" s="18">
        <f t="shared" si="42"/>
        <v>2620</v>
      </c>
      <c r="J106" s="18">
        <f t="shared" si="42"/>
        <v>2620</v>
      </c>
      <c r="K106" s="18">
        <f t="shared" si="42"/>
        <v>2620</v>
      </c>
      <c r="L106" s="18">
        <f t="shared" si="42"/>
        <v>2620</v>
      </c>
      <c r="M106" s="18">
        <f t="shared" si="42"/>
        <v>2620</v>
      </c>
      <c r="N106" s="18">
        <f t="shared" si="42"/>
        <v>13100</v>
      </c>
    </row>
    <row r="107" spans="1:14" ht="17.25" customHeight="1" x14ac:dyDescent="0.25">
      <c r="A107" s="19">
        <v>95</v>
      </c>
      <c r="B107" s="23"/>
      <c r="C107" s="40"/>
      <c r="D107" s="38"/>
      <c r="E107" s="14" t="s">
        <v>4</v>
      </c>
      <c r="F107" s="14">
        <f>SUM(G107:N107)</f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</row>
    <row r="108" spans="1:14" ht="17.25" customHeight="1" x14ac:dyDescent="0.25">
      <c r="A108" s="19">
        <v>96</v>
      </c>
      <c r="B108" s="23"/>
      <c r="C108" s="40"/>
      <c r="D108" s="38"/>
      <c r="E108" s="14" t="s">
        <v>5</v>
      </c>
      <c r="F108" s="14">
        <f>SUM(G108:N108)</f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</row>
    <row r="109" spans="1:14" ht="17.25" customHeight="1" x14ac:dyDescent="0.25">
      <c r="A109" s="19">
        <v>97</v>
      </c>
      <c r="B109" s="23"/>
      <c r="C109" s="40"/>
      <c r="D109" s="38"/>
      <c r="E109" s="14" t="s">
        <v>6</v>
      </c>
      <c r="F109" s="14">
        <f>SUM(G109:N109)</f>
        <v>33522.800000000003</v>
      </c>
      <c r="G109" s="14">
        <f>2200+8425-8425+4500-4185+1000+952.8-315</f>
        <v>4152.8</v>
      </c>
      <c r="H109" s="14">
        <f>200+100+1000+520+800-1000+1000+550</f>
        <v>3170</v>
      </c>
      <c r="I109" s="14">
        <f>200+100+1000+520+800</f>
        <v>2620</v>
      </c>
      <c r="J109" s="14">
        <f>200+100+1000+520+800</f>
        <v>2620</v>
      </c>
      <c r="K109" s="14">
        <f>200+100+1000+520+800</f>
        <v>2620</v>
      </c>
      <c r="L109" s="14">
        <v>2620</v>
      </c>
      <c r="M109" s="14">
        <v>2620</v>
      </c>
      <c r="N109" s="14">
        <v>13100</v>
      </c>
    </row>
    <row r="110" spans="1:14" ht="33.75" customHeight="1" x14ac:dyDescent="0.25">
      <c r="A110" s="19">
        <v>98</v>
      </c>
      <c r="B110" s="23"/>
      <c r="C110" s="40"/>
      <c r="D110" s="39"/>
      <c r="E110" s="14" t="s">
        <v>59</v>
      </c>
      <c r="F110" s="14">
        <f>SUM(G110:N110)</f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</row>
    <row r="111" spans="1:14" x14ac:dyDescent="0.25">
      <c r="A111" s="19">
        <v>99</v>
      </c>
      <c r="B111" s="23"/>
      <c r="C111" s="40"/>
      <c r="D111" s="37" t="s">
        <v>62</v>
      </c>
      <c r="E111" s="18" t="s">
        <v>3</v>
      </c>
      <c r="F111" s="18">
        <f>SUM(F112:F115)</f>
        <v>6606</v>
      </c>
      <c r="G111" s="18">
        <f t="shared" ref="G111:N111" si="44">SUM(G112:G115)</f>
        <v>1321.2</v>
      </c>
      <c r="H111" s="18">
        <f t="shared" si="44"/>
        <v>1321.2</v>
      </c>
      <c r="I111" s="18">
        <f t="shared" si="44"/>
        <v>1321.2</v>
      </c>
      <c r="J111" s="18">
        <f t="shared" si="44"/>
        <v>1321.2</v>
      </c>
      <c r="K111" s="18">
        <f t="shared" si="44"/>
        <v>1321.2</v>
      </c>
      <c r="L111" s="18">
        <f t="shared" si="44"/>
        <v>0</v>
      </c>
      <c r="M111" s="18">
        <f t="shared" si="44"/>
        <v>0</v>
      </c>
      <c r="N111" s="18">
        <f t="shared" si="44"/>
        <v>0</v>
      </c>
    </row>
    <row r="112" spans="1:14" ht="15" customHeight="1" x14ac:dyDescent="0.25">
      <c r="A112" s="19">
        <v>100</v>
      </c>
      <c r="B112" s="23"/>
      <c r="C112" s="40"/>
      <c r="D112" s="38"/>
      <c r="E112" s="14" t="s">
        <v>4</v>
      </c>
      <c r="F112" s="14">
        <f>SUM(G112:N112)</f>
        <v>0</v>
      </c>
      <c r="G112" s="14">
        <f>0</f>
        <v>0</v>
      </c>
      <c r="H112" s="14">
        <f>0</f>
        <v>0</v>
      </c>
      <c r="I112" s="14">
        <f>0</f>
        <v>0</v>
      </c>
      <c r="J112" s="14">
        <f>0</f>
        <v>0</v>
      </c>
      <c r="K112" s="14">
        <f>0</f>
        <v>0</v>
      </c>
      <c r="L112" s="14">
        <f>0</f>
        <v>0</v>
      </c>
      <c r="M112" s="14">
        <f>0</f>
        <v>0</v>
      </c>
      <c r="N112" s="14">
        <f>0</f>
        <v>0</v>
      </c>
    </row>
    <row r="113" spans="1:14" ht="15" customHeight="1" x14ac:dyDescent="0.25">
      <c r="A113" s="19">
        <v>101</v>
      </c>
      <c r="B113" s="23"/>
      <c r="C113" s="40"/>
      <c r="D113" s="38"/>
      <c r="E113" s="14" t="s">
        <v>5</v>
      </c>
      <c r="F113" s="14">
        <f>SUM(G113:N113)</f>
        <v>6606</v>
      </c>
      <c r="G113" s="14">
        <v>1321.2</v>
      </c>
      <c r="H113" s="14">
        <v>1321.2</v>
      </c>
      <c r="I113" s="14">
        <v>1321.2</v>
      </c>
      <c r="J113" s="14">
        <v>1321.2</v>
      </c>
      <c r="K113" s="14">
        <v>1321.2</v>
      </c>
      <c r="L113" s="14">
        <v>0</v>
      </c>
      <c r="M113" s="14">
        <v>0</v>
      </c>
      <c r="N113" s="14">
        <f>0</f>
        <v>0</v>
      </c>
    </row>
    <row r="114" spans="1:14" x14ac:dyDescent="0.25">
      <c r="A114" s="19">
        <v>102</v>
      </c>
      <c r="B114" s="23"/>
      <c r="C114" s="40"/>
      <c r="D114" s="38"/>
      <c r="E114" s="14" t="s">
        <v>6</v>
      </c>
      <c r="F114" s="14">
        <f>SUM(G114:N114)</f>
        <v>0</v>
      </c>
      <c r="G114" s="14">
        <f>0</f>
        <v>0</v>
      </c>
      <c r="H114" s="14">
        <f>0</f>
        <v>0</v>
      </c>
      <c r="I114" s="14">
        <f>0</f>
        <v>0</v>
      </c>
      <c r="J114" s="14">
        <f>0</f>
        <v>0</v>
      </c>
      <c r="K114" s="14">
        <f>0</f>
        <v>0</v>
      </c>
      <c r="L114" s="14">
        <f>0</f>
        <v>0</v>
      </c>
      <c r="M114" s="14">
        <f>0</f>
        <v>0</v>
      </c>
      <c r="N114" s="14">
        <f>0</f>
        <v>0</v>
      </c>
    </row>
    <row r="115" spans="1:14" ht="36" customHeight="1" x14ac:dyDescent="0.25">
      <c r="A115" s="19">
        <v>103</v>
      </c>
      <c r="B115" s="23"/>
      <c r="C115" s="40"/>
      <c r="D115" s="39"/>
      <c r="E115" s="14" t="s">
        <v>59</v>
      </c>
      <c r="F115" s="14">
        <f>SUM(G115:N115)</f>
        <v>0</v>
      </c>
      <c r="G115" s="14">
        <f>0</f>
        <v>0</v>
      </c>
      <c r="H115" s="14">
        <f>0</f>
        <v>0</v>
      </c>
      <c r="I115" s="14">
        <f>0</f>
        <v>0</v>
      </c>
      <c r="J115" s="14">
        <f>0</f>
        <v>0</v>
      </c>
      <c r="K115" s="14">
        <f>0</f>
        <v>0</v>
      </c>
      <c r="L115" s="14">
        <f>0</f>
        <v>0</v>
      </c>
      <c r="M115" s="14">
        <f>0</f>
        <v>0</v>
      </c>
      <c r="N115" s="14">
        <f>0</f>
        <v>0</v>
      </c>
    </row>
    <row r="116" spans="1:14" x14ac:dyDescent="0.25">
      <c r="A116" s="19">
        <v>104</v>
      </c>
      <c r="B116" s="23"/>
      <c r="C116" s="40"/>
      <c r="D116" s="37" t="s">
        <v>61</v>
      </c>
      <c r="E116" s="18" t="s">
        <v>3</v>
      </c>
      <c r="F116" s="18">
        <f>SUM(F117:F120)</f>
        <v>170</v>
      </c>
      <c r="G116" s="18">
        <f t="shared" ref="G116:N116" si="45">SUM(G117:G120)</f>
        <v>34</v>
      </c>
      <c r="H116" s="18">
        <f t="shared" si="45"/>
        <v>34</v>
      </c>
      <c r="I116" s="18">
        <f t="shared" si="45"/>
        <v>34</v>
      </c>
      <c r="J116" s="18">
        <f t="shared" si="45"/>
        <v>34</v>
      </c>
      <c r="K116" s="18">
        <f t="shared" si="45"/>
        <v>34</v>
      </c>
      <c r="L116" s="18">
        <f t="shared" si="45"/>
        <v>0</v>
      </c>
      <c r="M116" s="18">
        <f t="shared" si="45"/>
        <v>0</v>
      </c>
      <c r="N116" s="18">
        <f t="shared" si="45"/>
        <v>0</v>
      </c>
    </row>
    <row r="117" spans="1:14" ht="18" customHeight="1" x14ac:dyDescent="0.25">
      <c r="A117" s="19">
        <v>105</v>
      </c>
      <c r="B117" s="23"/>
      <c r="C117" s="40"/>
      <c r="D117" s="38"/>
      <c r="E117" s="14" t="s">
        <v>4</v>
      </c>
      <c r="F117" s="14">
        <f>SUM(G117:N117)</f>
        <v>0</v>
      </c>
      <c r="G117" s="14">
        <f>0</f>
        <v>0</v>
      </c>
      <c r="H117" s="14">
        <f>0</f>
        <v>0</v>
      </c>
      <c r="I117" s="14">
        <f>0</f>
        <v>0</v>
      </c>
      <c r="J117" s="14">
        <f>0</f>
        <v>0</v>
      </c>
      <c r="K117" s="14">
        <f>0</f>
        <v>0</v>
      </c>
      <c r="L117" s="14">
        <f>0</f>
        <v>0</v>
      </c>
      <c r="M117" s="14">
        <f>0</f>
        <v>0</v>
      </c>
      <c r="N117" s="14">
        <f>0</f>
        <v>0</v>
      </c>
    </row>
    <row r="118" spans="1:14" ht="18" customHeight="1" x14ac:dyDescent="0.25">
      <c r="A118" s="19">
        <v>106</v>
      </c>
      <c r="B118" s="23"/>
      <c r="C118" s="40"/>
      <c r="D118" s="38"/>
      <c r="E118" s="14" t="s">
        <v>5</v>
      </c>
      <c r="F118" s="14">
        <f>SUM(G118:N118)</f>
        <v>170</v>
      </c>
      <c r="G118" s="14">
        <v>34</v>
      </c>
      <c r="H118" s="14">
        <v>34</v>
      </c>
      <c r="I118" s="14">
        <v>34</v>
      </c>
      <c r="J118" s="14">
        <v>34</v>
      </c>
      <c r="K118" s="14">
        <v>34</v>
      </c>
      <c r="L118" s="14">
        <v>0</v>
      </c>
      <c r="M118" s="14">
        <v>0</v>
      </c>
      <c r="N118" s="14">
        <f>0</f>
        <v>0</v>
      </c>
    </row>
    <row r="119" spans="1:14" x14ac:dyDescent="0.25">
      <c r="A119" s="19">
        <v>107</v>
      </c>
      <c r="B119" s="23"/>
      <c r="C119" s="40"/>
      <c r="D119" s="38"/>
      <c r="E119" s="14" t="s">
        <v>6</v>
      </c>
      <c r="F119" s="14">
        <f>SUM(G119:N119)</f>
        <v>0</v>
      </c>
      <c r="G119" s="14">
        <f>0</f>
        <v>0</v>
      </c>
      <c r="H119" s="14">
        <f>0</f>
        <v>0</v>
      </c>
      <c r="I119" s="14">
        <f>0</f>
        <v>0</v>
      </c>
      <c r="J119" s="14">
        <f>0</f>
        <v>0</v>
      </c>
      <c r="K119" s="14">
        <f>0</f>
        <v>0</v>
      </c>
      <c r="L119" s="14">
        <f>0</f>
        <v>0</v>
      </c>
      <c r="M119" s="14">
        <f>0</f>
        <v>0</v>
      </c>
      <c r="N119" s="14">
        <f>0</f>
        <v>0</v>
      </c>
    </row>
    <row r="120" spans="1:14" ht="37.5" customHeight="1" x14ac:dyDescent="0.25">
      <c r="A120" s="19">
        <v>108</v>
      </c>
      <c r="B120" s="23"/>
      <c r="C120" s="40"/>
      <c r="D120" s="38"/>
      <c r="E120" s="14" t="s">
        <v>59</v>
      </c>
      <c r="F120" s="14">
        <f>SUM(G120:N120)</f>
        <v>0</v>
      </c>
      <c r="G120" s="14">
        <f>0</f>
        <v>0</v>
      </c>
      <c r="H120" s="14">
        <f>0</f>
        <v>0</v>
      </c>
      <c r="I120" s="14">
        <f>0</f>
        <v>0</v>
      </c>
      <c r="J120" s="14">
        <f>0</f>
        <v>0</v>
      </c>
      <c r="K120" s="14">
        <f>0</f>
        <v>0</v>
      </c>
      <c r="L120" s="14">
        <f>0</f>
        <v>0</v>
      </c>
      <c r="M120" s="14">
        <f>0</f>
        <v>0</v>
      </c>
      <c r="N120" s="14">
        <f>0</f>
        <v>0</v>
      </c>
    </row>
    <row r="121" spans="1:14" ht="17.25" customHeight="1" x14ac:dyDescent="0.25">
      <c r="A121" s="19">
        <v>109</v>
      </c>
      <c r="B121" s="32"/>
      <c r="C121" s="37" t="s">
        <v>52</v>
      </c>
      <c r="D121" s="40" t="s">
        <v>8</v>
      </c>
      <c r="E121" s="18" t="s">
        <v>3</v>
      </c>
      <c r="F121" s="18">
        <f>SUM(F122:F125)</f>
        <v>1008236.3999999999</v>
      </c>
      <c r="G121" s="18">
        <f t="shared" ref="G121:N121" si="46">SUM(G122:G125)</f>
        <v>87741.7</v>
      </c>
      <c r="H121" s="18">
        <f t="shared" si="46"/>
        <v>84831.400000000023</v>
      </c>
      <c r="I121" s="18">
        <f t="shared" si="46"/>
        <v>91372.900000000009</v>
      </c>
      <c r="J121" s="18">
        <f t="shared" si="46"/>
        <v>82975.199999999997</v>
      </c>
      <c r="K121" s="18">
        <f t="shared" si="46"/>
        <v>82975.199999999997</v>
      </c>
      <c r="L121" s="18">
        <f t="shared" si="46"/>
        <v>82620</v>
      </c>
      <c r="M121" s="18">
        <f t="shared" si="46"/>
        <v>82620</v>
      </c>
      <c r="N121" s="18">
        <f t="shared" si="46"/>
        <v>413100</v>
      </c>
    </row>
    <row r="122" spans="1:14" ht="17.25" customHeight="1" x14ac:dyDescent="0.25">
      <c r="A122" s="19">
        <v>110</v>
      </c>
      <c r="B122" s="33"/>
      <c r="C122" s="38"/>
      <c r="D122" s="40"/>
      <c r="E122" s="14" t="s">
        <v>4</v>
      </c>
      <c r="F122" s="14">
        <f>SUM(G122:N122)</f>
        <v>0</v>
      </c>
      <c r="G122" s="14">
        <f>G117+G112+G107+G102</f>
        <v>0</v>
      </c>
      <c r="H122" s="14">
        <f t="shared" ref="H122:H125" si="47">H117+H112+H107+H102</f>
        <v>0</v>
      </c>
      <c r="I122" s="14">
        <f t="shared" ref="I122:N122" si="48">I117+I112+I107+I102</f>
        <v>0</v>
      </c>
      <c r="J122" s="14">
        <f t="shared" si="48"/>
        <v>0</v>
      </c>
      <c r="K122" s="14">
        <f t="shared" si="48"/>
        <v>0</v>
      </c>
      <c r="L122" s="14">
        <f t="shared" si="48"/>
        <v>0</v>
      </c>
      <c r="M122" s="14">
        <f t="shared" si="48"/>
        <v>0</v>
      </c>
      <c r="N122" s="14">
        <f t="shared" si="48"/>
        <v>0</v>
      </c>
    </row>
    <row r="123" spans="1:14" ht="17.25" customHeight="1" x14ac:dyDescent="0.25">
      <c r="A123" s="19">
        <v>111</v>
      </c>
      <c r="B123" s="33"/>
      <c r="C123" s="38"/>
      <c r="D123" s="40"/>
      <c r="E123" s="14" t="s">
        <v>5</v>
      </c>
      <c r="F123" s="14">
        <f>SUM(G123:N123)</f>
        <v>21778.2</v>
      </c>
      <c r="G123" s="14">
        <f t="shared" ref="G123:N125" si="49">G118+G113+G108+G103</f>
        <v>7315.2</v>
      </c>
      <c r="H123" s="14">
        <f t="shared" si="47"/>
        <v>2751.1000000000004</v>
      </c>
      <c r="I123" s="14">
        <f t="shared" si="49"/>
        <v>9001.5</v>
      </c>
      <c r="J123" s="14">
        <f t="shared" si="49"/>
        <v>1355.2</v>
      </c>
      <c r="K123" s="14">
        <f t="shared" si="49"/>
        <v>1355.2</v>
      </c>
      <c r="L123" s="14">
        <f t="shared" si="49"/>
        <v>0</v>
      </c>
      <c r="M123" s="14">
        <f>M118+M113+M108+M103</f>
        <v>0</v>
      </c>
      <c r="N123" s="14">
        <f t="shared" si="49"/>
        <v>0</v>
      </c>
    </row>
    <row r="124" spans="1:14" ht="17.25" customHeight="1" x14ac:dyDescent="0.25">
      <c r="A124" s="19">
        <v>112</v>
      </c>
      <c r="B124" s="33"/>
      <c r="C124" s="38"/>
      <c r="D124" s="40"/>
      <c r="E124" s="14" t="s">
        <v>6</v>
      </c>
      <c r="F124" s="14">
        <f>SUM(G124:N124)</f>
        <v>986458.2</v>
      </c>
      <c r="G124" s="14">
        <f t="shared" si="49"/>
        <v>80426.5</v>
      </c>
      <c r="H124" s="14">
        <f t="shared" si="47"/>
        <v>82080.300000000017</v>
      </c>
      <c r="I124" s="14">
        <f t="shared" si="49"/>
        <v>82371.400000000009</v>
      </c>
      <c r="J124" s="14">
        <f t="shared" si="49"/>
        <v>81620</v>
      </c>
      <c r="K124" s="14">
        <f t="shared" si="49"/>
        <v>81620</v>
      </c>
      <c r="L124" s="14">
        <f t="shared" si="49"/>
        <v>82620</v>
      </c>
      <c r="M124" s="14">
        <f t="shared" si="49"/>
        <v>82620</v>
      </c>
      <c r="N124" s="14">
        <f t="shared" si="49"/>
        <v>413100</v>
      </c>
    </row>
    <row r="125" spans="1:14" ht="33" customHeight="1" x14ac:dyDescent="0.25">
      <c r="A125" s="19">
        <v>113</v>
      </c>
      <c r="B125" s="34"/>
      <c r="C125" s="39"/>
      <c r="D125" s="40"/>
      <c r="E125" s="14" t="s">
        <v>59</v>
      </c>
      <c r="F125" s="14">
        <f>SUM(G125:N125)</f>
        <v>0</v>
      </c>
      <c r="G125" s="14">
        <f t="shared" si="49"/>
        <v>0</v>
      </c>
      <c r="H125" s="14">
        <f t="shared" si="47"/>
        <v>0</v>
      </c>
      <c r="I125" s="14">
        <f t="shared" si="49"/>
        <v>0</v>
      </c>
      <c r="J125" s="14">
        <f t="shared" si="49"/>
        <v>0</v>
      </c>
      <c r="K125" s="14">
        <f t="shared" si="49"/>
        <v>0</v>
      </c>
      <c r="L125" s="14">
        <f t="shared" si="49"/>
        <v>0</v>
      </c>
      <c r="M125" s="14">
        <f t="shared" si="49"/>
        <v>0</v>
      </c>
      <c r="N125" s="14">
        <f t="shared" si="49"/>
        <v>0</v>
      </c>
    </row>
    <row r="126" spans="1:14" ht="15.75" customHeight="1" x14ac:dyDescent="0.25">
      <c r="A126" s="19">
        <v>114</v>
      </c>
      <c r="B126" s="23" t="s">
        <v>43</v>
      </c>
      <c r="C126" s="40" t="s">
        <v>54</v>
      </c>
      <c r="D126" s="40" t="s">
        <v>12</v>
      </c>
      <c r="E126" s="18" t="s">
        <v>3</v>
      </c>
      <c r="F126" s="18">
        <f>SUM(F127:F130)</f>
        <v>127292.4</v>
      </c>
      <c r="G126" s="18">
        <f t="shared" ref="G126:N126" si="50">SUM(G127:G130)</f>
        <v>54733.9</v>
      </c>
      <c r="H126" s="18">
        <f>SUM(H127:H130)</f>
        <v>13980.8</v>
      </c>
      <c r="I126" s="18">
        <f>SUM(I127:I130)</f>
        <v>32903.1</v>
      </c>
      <c r="J126" s="18">
        <f t="shared" si="50"/>
        <v>11937.300000000001</v>
      </c>
      <c r="K126" s="18">
        <f t="shared" si="50"/>
        <v>11937.300000000001</v>
      </c>
      <c r="L126" s="18">
        <f t="shared" si="50"/>
        <v>1800</v>
      </c>
      <c r="M126" s="18">
        <f t="shared" si="50"/>
        <v>0</v>
      </c>
      <c r="N126" s="18">
        <f t="shared" si="50"/>
        <v>0</v>
      </c>
    </row>
    <row r="127" spans="1:14" ht="16.5" customHeight="1" x14ac:dyDescent="0.25">
      <c r="A127" s="19">
        <v>115</v>
      </c>
      <c r="B127" s="23"/>
      <c r="C127" s="40"/>
      <c r="D127" s="40"/>
      <c r="E127" s="14" t="s">
        <v>4</v>
      </c>
      <c r="F127" s="14">
        <f>SUM(G127:N127)</f>
        <v>32352.899999999998</v>
      </c>
      <c r="G127" s="14">
        <v>17124.599999999999</v>
      </c>
      <c r="H127" s="14">
        <v>3293.8</v>
      </c>
      <c r="I127" s="14">
        <v>4020.1</v>
      </c>
      <c r="J127" s="14">
        <v>3957.2</v>
      </c>
      <c r="K127" s="14">
        <v>3957.2</v>
      </c>
      <c r="L127" s="14">
        <v>0</v>
      </c>
      <c r="M127" s="14">
        <v>0</v>
      </c>
      <c r="N127" s="14">
        <v>0</v>
      </c>
    </row>
    <row r="128" spans="1:14" ht="16.5" customHeight="1" x14ac:dyDescent="0.25">
      <c r="A128" s="19">
        <v>116</v>
      </c>
      <c r="B128" s="23"/>
      <c r="C128" s="40"/>
      <c r="D128" s="40"/>
      <c r="E128" s="14" t="s">
        <v>5</v>
      </c>
      <c r="F128" s="14">
        <f>SUM(G128:N128)</f>
        <v>70129.899999999994</v>
      </c>
      <c r="G128" s="14">
        <v>29152.7</v>
      </c>
      <c r="H128" s="14">
        <v>5151.8</v>
      </c>
      <c r="I128" s="14">
        <f>11039.4+6287.8+6119.2</f>
        <v>23446.400000000001</v>
      </c>
      <c r="J128" s="14">
        <v>6189.5</v>
      </c>
      <c r="K128" s="14">
        <v>6189.5</v>
      </c>
      <c r="L128" s="14">
        <v>0</v>
      </c>
      <c r="M128" s="14">
        <v>0</v>
      </c>
      <c r="N128" s="14">
        <v>0</v>
      </c>
    </row>
    <row r="129" spans="1:14" ht="16.5" customHeight="1" x14ac:dyDescent="0.25">
      <c r="A129" s="19">
        <v>117</v>
      </c>
      <c r="B129" s="23"/>
      <c r="C129" s="40"/>
      <c r="D129" s="40"/>
      <c r="E129" s="14" t="s">
        <v>6</v>
      </c>
      <c r="F129" s="14">
        <f>SUM(G129:N129)</f>
        <v>24809.599999999999</v>
      </c>
      <c r="G129" s="14">
        <v>8456.6</v>
      </c>
      <c r="H129" s="14">
        <f>1490.5+109.8+3934.9</f>
        <v>5535.2</v>
      </c>
      <c r="I129" s="14">
        <f>1948.1+1819.1+1079.9+589.5</f>
        <v>5436.6</v>
      </c>
      <c r="J129" s="14">
        <v>1790.6</v>
      </c>
      <c r="K129" s="14">
        <v>1790.6</v>
      </c>
      <c r="L129" s="14">
        <v>1800</v>
      </c>
      <c r="M129" s="14">
        <v>0</v>
      </c>
      <c r="N129" s="14">
        <v>0</v>
      </c>
    </row>
    <row r="130" spans="1:14" ht="33" customHeight="1" x14ac:dyDescent="0.25">
      <c r="A130" s="19">
        <v>118</v>
      </c>
      <c r="B130" s="23"/>
      <c r="C130" s="40"/>
      <c r="D130" s="40"/>
      <c r="E130" s="14" t="s">
        <v>59</v>
      </c>
      <c r="F130" s="14">
        <f>SUM(G130:N130)</f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</row>
    <row r="131" spans="1:14" x14ac:dyDescent="0.25">
      <c r="A131" s="19">
        <v>119</v>
      </c>
      <c r="B131" s="37"/>
      <c r="C131" s="37" t="s">
        <v>15</v>
      </c>
      <c r="D131" s="43" t="s">
        <v>8</v>
      </c>
      <c r="E131" s="18" t="s">
        <v>3</v>
      </c>
      <c r="F131" s="18">
        <f>SUM(F132:F135)</f>
        <v>1245134.2</v>
      </c>
      <c r="G131" s="18">
        <f t="shared" ref="G131:N131" si="51">SUM(G132:G135)</f>
        <v>154699.09999999998</v>
      </c>
      <c r="H131" s="18">
        <f t="shared" si="51"/>
        <v>117217.20000000003</v>
      </c>
      <c r="I131" s="18">
        <f t="shared" si="51"/>
        <v>169952.50000000003</v>
      </c>
      <c r="J131" s="18">
        <f t="shared" si="51"/>
        <v>97138.200000000012</v>
      </c>
      <c r="K131" s="18">
        <f t="shared" si="51"/>
        <v>100927.20000000001</v>
      </c>
      <c r="L131" s="18">
        <f t="shared" si="51"/>
        <v>88000</v>
      </c>
      <c r="M131" s="18">
        <f t="shared" si="51"/>
        <v>86200</v>
      </c>
      <c r="N131" s="18">
        <f t="shared" si="51"/>
        <v>431000</v>
      </c>
    </row>
    <row r="132" spans="1:14" ht="16.899999999999999" customHeight="1" x14ac:dyDescent="0.25">
      <c r="A132" s="19">
        <v>120</v>
      </c>
      <c r="B132" s="38"/>
      <c r="C132" s="38"/>
      <c r="D132" s="43"/>
      <c r="E132" s="14" t="s">
        <v>4</v>
      </c>
      <c r="F132" s="14">
        <f>SUM(G132:N132)</f>
        <v>32352.899999999998</v>
      </c>
      <c r="G132" s="14">
        <f>G127+G62+G77+G82+G92+G97+G102+G107+G112+G117+G67</f>
        <v>17124.599999999999</v>
      </c>
      <c r="H132" s="14">
        <f t="shared" ref="H132" si="52">H127+H62+H77+H82+H92+H97+H102+H107+H112+H117+H67</f>
        <v>3293.8</v>
      </c>
      <c r="I132" s="14">
        <f t="shared" ref="I132:N132" si="53">I127+I62+I77+I82+I92+I97+I102+I107+I112+I117+I67</f>
        <v>4020.1</v>
      </c>
      <c r="J132" s="14">
        <f t="shared" si="53"/>
        <v>3957.2</v>
      </c>
      <c r="K132" s="14">
        <f t="shared" si="53"/>
        <v>3957.2</v>
      </c>
      <c r="L132" s="14">
        <f t="shared" si="53"/>
        <v>0</v>
      </c>
      <c r="M132" s="14">
        <f t="shared" si="53"/>
        <v>0</v>
      </c>
      <c r="N132" s="14">
        <f t="shared" si="53"/>
        <v>0</v>
      </c>
    </row>
    <row r="133" spans="1:14" ht="18" customHeight="1" x14ac:dyDescent="0.25">
      <c r="A133" s="19">
        <v>121</v>
      </c>
      <c r="B133" s="38"/>
      <c r="C133" s="38"/>
      <c r="D133" s="43"/>
      <c r="E133" s="14" t="s">
        <v>5</v>
      </c>
      <c r="F133" s="14">
        <f>SUM(G133:N133)</f>
        <v>112157.4</v>
      </c>
      <c r="G133" s="14">
        <f>G128+G63+G78+G83+G93+G98+G103+G108+G113+G118+G68</f>
        <v>37763.299999999996</v>
      </c>
      <c r="H133" s="14">
        <f>H128+H63+H78+H83+H93+H98+H103+H108+H113+H118+H68</f>
        <v>10186.800000000001</v>
      </c>
      <c r="I133" s="14">
        <f t="shared" ref="I133:N133" si="54">I128+I63+I78+I83+I93+I98+I103+I108+I113+I118+I68</f>
        <v>44623.5</v>
      </c>
      <c r="J133" s="14">
        <f t="shared" si="54"/>
        <v>9770.4</v>
      </c>
      <c r="K133" s="14">
        <f t="shared" si="54"/>
        <v>9813.4</v>
      </c>
      <c r="L133" s="14">
        <f t="shared" si="54"/>
        <v>0</v>
      </c>
      <c r="M133" s="14">
        <f t="shared" si="54"/>
        <v>0</v>
      </c>
      <c r="N133" s="14">
        <f t="shared" si="54"/>
        <v>0</v>
      </c>
    </row>
    <row r="134" spans="1:14" ht="15.6" customHeight="1" x14ac:dyDescent="0.25">
      <c r="A134" s="19">
        <v>122</v>
      </c>
      <c r="B134" s="38"/>
      <c r="C134" s="38"/>
      <c r="D134" s="43"/>
      <c r="E134" s="14" t="s">
        <v>6</v>
      </c>
      <c r="F134" s="14">
        <f>SUM(G134:N134)</f>
        <v>1100623.8999999999</v>
      </c>
      <c r="G134" s="14">
        <f t="shared" ref="G134:N135" si="55">G129+G64+G79+G84+G94+G99+G104+G109+G114+G119+G69</f>
        <v>99811.199999999997</v>
      </c>
      <c r="H134" s="14">
        <f t="shared" si="55"/>
        <v>103736.60000000002</v>
      </c>
      <c r="I134" s="14">
        <f t="shared" si="55"/>
        <v>121308.90000000002</v>
      </c>
      <c r="J134" s="14">
        <f t="shared" si="55"/>
        <v>83410.600000000006</v>
      </c>
      <c r="K134" s="14">
        <f t="shared" si="55"/>
        <v>87156.6</v>
      </c>
      <c r="L134" s="14">
        <f t="shared" si="55"/>
        <v>88000</v>
      </c>
      <c r="M134" s="14">
        <f t="shared" si="55"/>
        <v>86200</v>
      </c>
      <c r="N134" s="14">
        <f t="shared" si="55"/>
        <v>431000</v>
      </c>
    </row>
    <row r="135" spans="1:14" ht="29.45" customHeight="1" x14ac:dyDescent="0.25">
      <c r="A135" s="19">
        <v>123</v>
      </c>
      <c r="B135" s="39"/>
      <c r="C135" s="39"/>
      <c r="D135" s="43"/>
      <c r="E135" s="14" t="s">
        <v>59</v>
      </c>
      <c r="F135" s="14">
        <f>SUM(G135:N135)</f>
        <v>0</v>
      </c>
      <c r="G135" s="14">
        <f t="shared" si="55"/>
        <v>0</v>
      </c>
      <c r="H135" s="14">
        <f t="shared" si="55"/>
        <v>0</v>
      </c>
      <c r="I135" s="14">
        <f t="shared" si="55"/>
        <v>0</v>
      </c>
      <c r="J135" s="14">
        <f t="shared" si="55"/>
        <v>0</v>
      </c>
      <c r="K135" s="14">
        <f t="shared" si="55"/>
        <v>0</v>
      </c>
      <c r="L135" s="14">
        <f t="shared" si="55"/>
        <v>0</v>
      </c>
      <c r="M135" s="14">
        <f t="shared" si="55"/>
        <v>0</v>
      </c>
      <c r="N135" s="14">
        <f t="shared" si="55"/>
        <v>0</v>
      </c>
    </row>
    <row r="136" spans="1:14" x14ac:dyDescent="0.25">
      <c r="A136" s="19">
        <v>124</v>
      </c>
      <c r="B136" s="40"/>
      <c r="C136" s="47" t="s">
        <v>7</v>
      </c>
      <c r="D136" s="45" t="s">
        <v>8</v>
      </c>
      <c r="E136" s="18" t="s">
        <v>3</v>
      </c>
      <c r="F136" s="13">
        <f>SUM(F137:F140)</f>
        <v>3055096.5</v>
      </c>
      <c r="G136" s="18">
        <f t="shared" ref="G136:N136" si="56">SUM(G137:G140)</f>
        <v>365649.7</v>
      </c>
      <c r="H136" s="18">
        <f t="shared" si="56"/>
        <v>258503.1</v>
      </c>
      <c r="I136" s="13">
        <f t="shared" si="56"/>
        <v>355436.00000000006</v>
      </c>
      <c r="J136" s="18">
        <f t="shared" si="56"/>
        <v>263644.79999999999</v>
      </c>
      <c r="K136" s="18">
        <f t="shared" si="56"/>
        <v>266952.90000000002</v>
      </c>
      <c r="L136" s="18">
        <f t="shared" si="56"/>
        <v>223530</v>
      </c>
      <c r="M136" s="18">
        <f t="shared" si="56"/>
        <v>220230</v>
      </c>
      <c r="N136" s="18">
        <f t="shared" si="56"/>
        <v>1101150</v>
      </c>
    </row>
    <row r="137" spans="1:14" ht="22.5" customHeight="1" x14ac:dyDescent="0.25">
      <c r="A137" s="19">
        <v>125</v>
      </c>
      <c r="B137" s="40"/>
      <c r="C137" s="48"/>
      <c r="D137" s="46"/>
      <c r="E137" s="14" t="s">
        <v>4</v>
      </c>
      <c r="F137" s="14">
        <f>SUM(G137:N137)</f>
        <v>32352.899999999998</v>
      </c>
      <c r="G137" s="14">
        <f t="shared" ref="G137:N140" si="57">G45+G56+G132</f>
        <v>17124.599999999999</v>
      </c>
      <c r="H137" s="14">
        <f t="shared" si="57"/>
        <v>3293.8</v>
      </c>
      <c r="I137" s="14">
        <f t="shared" si="57"/>
        <v>4020.1</v>
      </c>
      <c r="J137" s="14">
        <f t="shared" si="57"/>
        <v>3957.2</v>
      </c>
      <c r="K137" s="14">
        <f t="shared" si="57"/>
        <v>3957.2</v>
      </c>
      <c r="L137" s="14">
        <f t="shared" si="57"/>
        <v>0</v>
      </c>
      <c r="M137" s="14">
        <f t="shared" si="57"/>
        <v>0</v>
      </c>
      <c r="N137" s="14">
        <f t="shared" si="57"/>
        <v>0</v>
      </c>
    </row>
    <row r="138" spans="1:14" ht="32.25" customHeight="1" x14ac:dyDescent="0.25">
      <c r="A138" s="19">
        <v>126</v>
      </c>
      <c r="B138" s="40"/>
      <c r="C138" s="48"/>
      <c r="D138" s="46"/>
      <c r="E138" s="14" t="s">
        <v>5</v>
      </c>
      <c r="F138" s="11">
        <f>SUM(G138:N138)</f>
        <v>243381.4</v>
      </c>
      <c r="G138" s="14">
        <f t="shared" si="57"/>
        <v>129956.69999999998</v>
      </c>
      <c r="H138" s="14">
        <f>H46+H57+H133</f>
        <v>17191.800000000003</v>
      </c>
      <c r="I138" s="11">
        <f t="shared" si="57"/>
        <v>76649.100000000006</v>
      </c>
      <c r="J138" s="14">
        <f t="shared" si="57"/>
        <v>9770.4</v>
      </c>
      <c r="K138" s="14">
        <f t="shared" si="57"/>
        <v>9813.4</v>
      </c>
      <c r="L138" s="14">
        <f t="shared" si="57"/>
        <v>0</v>
      </c>
      <c r="M138" s="14">
        <f t="shared" si="57"/>
        <v>0</v>
      </c>
      <c r="N138" s="14">
        <f t="shared" si="57"/>
        <v>0</v>
      </c>
    </row>
    <row r="139" spans="1:14" ht="15.75" customHeight="1" x14ac:dyDescent="0.25">
      <c r="A139" s="19">
        <v>127</v>
      </c>
      <c r="B139" s="40"/>
      <c r="C139" s="48"/>
      <c r="D139" s="46"/>
      <c r="E139" s="14" t="s">
        <v>6</v>
      </c>
      <c r="F139" s="11">
        <f>SUM(G139:N139)</f>
        <v>2779362.2</v>
      </c>
      <c r="G139" s="14">
        <f t="shared" si="57"/>
        <v>218568.40000000002</v>
      </c>
      <c r="H139" s="14">
        <f t="shared" si="57"/>
        <v>238017.5</v>
      </c>
      <c r="I139" s="11">
        <f t="shared" si="57"/>
        <v>274766.80000000005</v>
      </c>
      <c r="J139" s="14">
        <f t="shared" si="57"/>
        <v>249917.2</v>
      </c>
      <c r="K139" s="14">
        <f t="shared" si="57"/>
        <v>253182.30000000002</v>
      </c>
      <c r="L139" s="14">
        <f t="shared" si="57"/>
        <v>223530</v>
      </c>
      <c r="M139" s="14">
        <f t="shared" si="57"/>
        <v>220230</v>
      </c>
      <c r="N139" s="14">
        <f t="shared" si="57"/>
        <v>1101150</v>
      </c>
    </row>
    <row r="140" spans="1:14" ht="32.25" customHeight="1" x14ac:dyDescent="0.25">
      <c r="A140" s="19">
        <v>128</v>
      </c>
      <c r="B140" s="40"/>
      <c r="C140" s="49"/>
      <c r="D140" s="50"/>
      <c r="E140" s="14" t="s">
        <v>59</v>
      </c>
      <c r="F140" s="14">
        <f>SUM(G140:N140)</f>
        <v>0</v>
      </c>
      <c r="G140" s="14">
        <f t="shared" si="57"/>
        <v>0</v>
      </c>
      <c r="H140" s="14">
        <f t="shared" si="57"/>
        <v>0</v>
      </c>
      <c r="I140" s="14">
        <f t="shared" si="57"/>
        <v>0</v>
      </c>
      <c r="J140" s="14">
        <f t="shared" si="57"/>
        <v>0</v>
      </c>
      <c r="K140" s="14">
        <f t="shared" si="57"/>
        <v>0</v>
      </c>
      <c r="L140" s="14">
        <f t="shared" si="57"/>
        <v>0</v>
      </c>
      <c r="M140" s="14">
        <f t="shared" si="57"/>
        <v>0</v>
      </c>
      <c r="N140" s="14">
        <f t="shared" si="57"/>
        <v>0</v>
      </c>
    </row>
    <row r="141" spans="1:14" x14ac:dyDescent="0.25">
      <c r="A141" s="19">
        <v>129</v>
      </c>
      <c r="B141" s="44" t="s">
        <v>9</v>
      </c>
      <c r="C141" s="44"/>
      <c r="D141" s="44"/>
      <c r="E141" s="44"/>
      <c r="F141" s="44"/>
      <c r="G141" s="44"/>
      <c r="H141" s="17"/>
      <c r="I141" s="3"/>
      <c r="J141" s="3"/>
      <c r="K141" s="3"/>
      <c r="L141" s="3"/>
      <c r="M141" s="3"/>
      <c r="N141" s="3"/>
    </row>
    <row r="142" spans="1:14" x14ac:dyDescent="0.25">
      <c r="A142" s="19">
        <v>130</v>
      </c>
      <c r="B142" s="37"/>
      <c r="C142" s="37" t="s">
        <v>10</v>
      </c>
      <c r="D142" s="45" t="s">
        <v>8</v>
      </c>
      <c r="E142" s="18" t="s">
        <v>3</v>
      </c>
      <c r="F142" s="13">
        <f>SUM(F143:F146)</f>
        <v>84421</v>
      </c>
      <c r="G142" s="18">
        <f t="shared" ref="G142:N142" si="58">SUM(G143:G146)</f>
        <v>29404.799999999999</v>
      </c>
      <c r="H142" s="18">
        <f t="shared" si="58"/>
        <v>2100</v>
      </c>
      <c r="I142" s="13">
        <f t="shared" si="58"/>
        <v>27012.5</v>
      </c>
      <c r="J142" s="18">
        <f t="shared" si="58"/>
        <v>21336.7</v>
      </c>
      <c r="K142" s="18">
        <f t="shared" si="58"/>
        <v>4567</v>
      </c>
      <c r="L142" s="18">
        <f t="shared" si="58"/>
        <v>0</v>
      </c>
      <c r="M142" s="18">
        <f t="shared" si="58"/>
        <v>0</v>
      </c>
      <c r="N142" s="18">
        <f t="shared" si="58"/>
        <v>0</v>
      </c>
    </row>
    <row r="143" spans="1:14" ht="17.25" customHeight="1" x14ac:dyDescent="0.25">
      <c r="A143" s="19">
        <v>131</v>
      </c>
      <c r="B143" s="38"/>
      <c r="C143" s="38"/>
      <c r="D143" s="46"/>
      <c r="E143" s="14" t="s">
        <v>4</v>
      </c>
      <c r="F143" s="14">
        <f>SUM(G143:N143)</f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</row>
    <row r="144" spans="1:14" ht="31.5" customHeight="1" x14ac:dyDescent="0.25">
      <c r="A144" s="19">
        <v>132</v>
      </c>
      <c r="B144" s="38"/>
      <c r="C144" s="38"/>
      <c r="D144" s="46"/>
      <c r="E144" s="14" t="s">
        <v>5</v>
      </c>
      <c r="F144" s="11">
        <f>SUM(G144:N144)</f>
        <v>52609.2</v>
      </c>
      <c r="G144" s="14">
        <f>26947.6</f>
        <v>26947.599999999999</v>
      </c>
      <c r="H144" s="14">
        <v>0</v>
      </c>
      <c r="I144" s="11">
        <f>31780.5-6118.9</f>
        <v>25661.599999999999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</row>
    <row r="145" spans="1:14" ht="15.75" customHeight="1" x14ac:dyDescent="0.25">
      <c r="A145" s="19">
        <v>133</v>
      </c>
      <c r="B145" s="38"/>
      <c r="C145" s="38"/>
      <c r="D145" s="46"/>
      <c r="E145" s="14" t="s">
        <v>6</v>
      </c>
      <c r="F145" s="11">
        <f>SUM(G145:N145)</f>
        <v>31811.8</v>
      </c>
      <c r="G145" s="14">
        <f>1418.3+263.9+775</f>
        <v>2457.1999999999998</v>
      </c>
      <c r="H145" s="14">
        <v>2100</v>
      </c>
      <c r="I145" s="11">
        <f>1672.7-322.1+0.3</f>
        <v>1350.8999999999999</v>
      </c>
      <c r="J145" s="14">
        <v>21336.7</v>
      </c>
      <c r="K145" s="14">
        <v>4567</v>
      </c>
      <c r="L145" s="14">
        <v>0</v>
      </c>
      <c r="M145" s="14">
        <v>0</v>
      </c>
      <c r="N145" s="14">
        <v>0</v>
      </c>
    </row>
    <row r="146" spans="1:14" ht="31.5" customHeight="1" x14ac:dyDescent="0.25">
      <c r="A146" s="19">
        <v>134</v>
      </c>
      <c r="B146" s="38"/>
      <c r="C146" s="38"/>
      <c r="D146" s="46"/>
      <c r="E146" s="14" t="s">
        <v>59</v>
      </c>
      <c r="F146" s="14">
        <f>SUM(G146:N146)</f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</row>
    <row r="147" spans="1:14" ht="16.5" customHeight="1" x14ac:dyDescent="0.25">
      <c r="A147" s="19">
        <v>135</v>
      </c>
      <c r="B147" s="37"/>
      <c r="C147" s="37" t="s">
        <v>17</v>
      </c>
      <c r="D147" s="45" t="s">
        <v>8</v>
      </c>
      <c r="E147" s="18" t="s">
        <v>3</v>
      </c>
      <c r="F147" s="13">
        <f>SUM(F148:F151)</f>
        <v>2970675.5000000005</v>
      </c>
      <c r="G147" s="18">
        <f>SUM(G148:G151)</f>
        <v>336244.9</v>
      </c>
      <c r="H147" s="18">
        <f t="shared" ref="H147" si="59">SUM(H148:H151)</f>
        <v>256403.1</v>
      </c>
      <c r="I147" s="13">
        <f t="shared" ref="I147:N147" si="60">SUM(I148:I151)</f>
        <v>328423.5</v>
      </c>
      <c r="J147" s="18">
        <f t="shared" si="60"/>
        <v>242308.1</v>
      </c>
      <c r="K147" s="18">
        <f t="shared" si="60"/>
        <v>262385.90000000002</v>
      </c>
      <c r="L147" s="18">
        <f t="shared" si="60"/>
        <v>223530</v>
      </c>
      <c r="M147" s="18">
        <f t="shared" si="60"/>
        <v>220230</v>
      </c>
      <c r="N147" s="18">
        <f t="shared" si="60"/>
        <v>1101150</v>
      </c>
    </row>
    <row r="148" spans="1:14" ht="16.5" customHeight="1" x14ac:dyDescent="0.25">
      <c r="A148" s="19">
        <v>136</v>
      </c>
      <c r="B148" s="38"/>
      <c r="C148" s="38"/>
      <c r="D148" s="46"/>
      <c r="E148" s="14" t="s">
        <v>4</v>
      </c>
      <c r="F148" s="14">
        <f>SUM(G148:N148)</f>
        <v>32352.899999999998</v>
      </c>
      <c r="G148" s="14">
        <f>G137-G143</f>
        <v>17124.599999999999</v>
      </c>
      <c r="H148" s="14">
        <f t="shared" ref="H148:H151" si="61">H137-H143</f>
        <v>3293.8</v>
      </c>
      <c r="I148" s="14">
        <f t="shared" ref="I148:N148" si="62">I137-I143</f>
        <v>4020.1</v>
      </c>
      <c r="J148" s="14">
        <f t="shared" si="62"/>
        <v>3957.2</v>
      </c>
      <c r="K148" s="14">
        <f t="shared" si="62"/>
        <v>3957.2</v>
      </c>
      <c r="L148" s="14">
        <f t="shared" si="62"/>
        <v>0</v>
      </c>
      <c r="M148" s="14">
        <f t="shared" si="62"/>
        <v>0</v>
      </c>
      <c r="N148" s="14">
        <f t="shared" si="62"/>
        <v>0</v>
      </c>
    </row>
    <row r="149" spans="1:14" ht="36" customHeight="1" x14ac:dyDescent="0.25">
      <c r="A149" s="19">
        <v>137</v>
      </c>
      <c r="B149" s="38"/>
      <c r="C149" s="38"/>
      <c r="D149" s="46"/>
      <c r="E149" s="14" t="s">
        <v>5</v>
      </c>
      <c r="F149" s="11">
        <f>SUM(G149:N149)</f>
        <v>190772.19999999998</v>
      </c>
      <c r="G149" s="14">
        <f t="shared" ref="G149:J151" si="63">G138-G144</f>
        <v>103009.09999999998</v>
      </c>
      <c r="H149" s="14">
        <f t="shared" si="61"/>
        <v>17191.800000000003</v>
      </c>
      <c r="I149" s="11">
        <f>I138-I144</f>
        <v>50987.500000000007</v>
      </c>
      <c r="J149" s="14">
        <f t="shared" si="63"/>
        <v>9770.4</v>
      </c>
      <c r="K149" s="14">
        <f t="shared" ref="K149:N149" si="64">K138-K144</f>
        <v>9813.4</v>
      </c>
      <c r="L149" s="14">
        <f t="shared" si="64"/>
        <v>0</v>
      </c>
      <c r="M149" s="14">
        <f t="shared" si="64"/>
        <v>0</v>
      </c>
      <c r="N149" s="14">
        <f t="shared" si="64"/>
        <v>0</v>
      </c>
    </row>
    <row r="150" spans="1:14" ht="16.5" customHeight="1" x14ac:dyDescent="0.25">
      <c r="A150" s="19">
        <v>138</v>
      </c>
      <c r="B150" s="38"/>
      <c r="C150" s="38"/>
      <c r="D150" s="46"/>
      <c r="E150" s="14" t="s">
        <v>6</v>
      </c>
      <c r="F150" s="11">
        <f>SUM(G150:N150)</f>
        <v>2747550.4000000004</v>
      </c>
      <c r="G150" s="14">
        <f t="shared" si="63"/>
        <v>216111.2</v>
      </c>
      <c r="H150" s="14">
        <f t="shared" si="61"/>
        <v>235917.5</v>
      </c>
      <c r="I150" s="11">
        <f t="shared" si="63"/>
        <v>273415.90000000002</v>
      </c>
      <c r="J150" s="14">
        <f t="shared" si="63"/>
        <v>228580.5</v>
      </c>
      <c r="K150" s="14">
        <f t="shared" ref="K150:N150" si="65">K139-K145</f>
        <v>248615.30000000002</v>
      </c>
      <c r="L150" s="14">
        <f t="shared" si="65"/>
        <v>223530</v>
      </c>
      <c r="M150" s="14">
        <f t="shared" si="65"/>
        <v>220230</v>
      </c>
      <c r="N150" s="14">
        <f t="shared" si="65"/>
        <v>1101150</v>
      </c>
    </row>
    <row r="151" spans="1:14" ht="30" customHeight="1" x14ac:dyDescent="0.25">
      <c r="A151" s="19">
        <v>139</v>
      </c>
      <c r="B151" s="39"/>
      <c r="C151" s="39"/>
      <c r="D151" s="50"/>
      <c r="E151" s="14" t="s">
        <v>59</v>
      </c>
      <c r="F151" s="14">
        <f>SUM(G151:N151)</f>
        <v>0</v>
      </c>
      <c r="G151" s="14">
        <f t="shared" si="63"/>
        <v>0</v>
      </c>
      <c r="H151" s="14">
        <f t="shared" si="61"/>
        <v>0</v>
      </c>
      <c r="I151" s="14">
        <f t="shared" si="63"/>
        <v>0</v>
      </c>
      <c r="J151" s="14">
        <f t="shared" si="63"/>
        <v>0</v>
      </c>
      <c r="K151" s="14">
        <f t="shared" ref="K151:N151" si="66">K140-K146</f>
        <v>0</v>
      </c>
      <c r="L151" s="14">
        <f t="shared" si="66"/>
        <v>0</v>
      </c>
      <c r="M151" s="14">
        <f t="shared" si="66"/>
        <v>0</v>
      </c>
      <c r="N151" s="14">
        <f t="shared" si="66"/>
        <v>0</v>
      </c>
    </row>
    <row r="152" spans="1:14" x14ac:dyDescent="0.25">
      <c r="A152" s="19">
        <v>140</v>
      </c>
      <c r="B152" s="44" t="s">
        <v>9</v>
      </c>
      <c r="C152" s="44"/>
      <c r="D152" s="44"/>
      <c r="E152" s="44"/>
      <c r="F152" s="44"/>
      <c r="G152" s="44"/>
      <c r="H152" s="17"/>
      <c r="I152" s="3"/>
      <c r="J152" s="3"/>
      <c r="K152" s="3"/>
      <c r="L152" s="3"/>
      <c r="M152" s="3"/>
      <c r="N152" s="3"/>
    </row>
    <row r="153" spans="1:14" ht="26.25" customHeight="1" x14ac:dyDescent="0.25">
      <c r="A153" s="19">
        <v>141</v>
      </c>
      <c r="B153" s="37"/>
      <c r="C153" s="37" t="s">
        <v>27</v>
      </c>
      <c r="D153" s="37" t="s">
        <v>12</v>
      </c>
      <c r="E153" s="18" t="s">
        <v>3</v>
      </c>
      <c r="F153" s="13">
        <f>SUM(F154:F157)</f>
        <v>3010656.8</v>
      </c>
      <c r="G153" s="18">
        <f t="shared" ref="G153:N153" si="67">SUM(G154:G157)</f>
        <v>359578.6</v>
      </c>
      <c r="H153" s="18">
        <f t="shared" si="67"/>
        <v>251592.70000000004</v>
      </c>
      <c r="I153" s="13">
        <f t="shared" si="67"/>
        <v>350955</v>
      </c>
      <c r="J153" s="18">
        <f t="shared" si="67"/>
        <v>259606.2</v>
      </c>
      <c r="K153" s="18">
        <f t="shared" si="67"/>
        <v>262914.30000000005</v>
      </c>
      <c r="L153" s="18">
        <f t="shared" si="67"/>
        <v>220830</v>
      </c>
      <c r="M153" s="18">
        <f t="shared" si="67"/>
        <v>217530</v>
      </c>
      <c r="N153" s="18">
        <f t="shared" si="67"/>
        <v>1087650</v>
      </c>
    </row>
    <row r="154" spans="1:14" ht="21.75" customHeight="1" x14ac:dyDescent="0.25">
      <c r="A154" s="19">
        <v>142</v>
      </c>
      <c r="B154" s="38"/>
      <c r="C154" s="38"/>
      <c r="D154" s="38"/>
      <c r="E154" s="14" t="s">
        <v>4</v>
      </c>
      <c r="F154" s="14">
        <f>SUM(G154:N154)</f>
        <v>32352.899999999998</v>
      </c>
      <c r="G154" s="14">
        <f>G15+G20+G25+G40+G62+G77+G92+G102+G127</f>
        <v>17124.599999999999</v>
      </c>
      <c r="H154" s="14">
        <f t="shared" ref="H154:H157" si="68">H15+H20+H25+H40+H62+H77+H92+H102+H127</f>
        <v>3293.8</v>
      </c>
      <c r="I154" s="14">
        <f t="shared" ref="I154:N154" si="69">I15+I20+I25+I40+I62+I77+I92+I102+I127</f>
        <v>4020.1</v>
      </c>
      <c r="J154" s="14">
        <f t="shared" si="69"/>
        <v>3957.2</v>
      </c>
      <c r="K154" s="14">
        <f t="shared" si="69"/>
        <v>3957.2</v>
      </c>
      <c r="L154" s="14">
        <f t="shared" si="69"/>
        <v>0</v>
      </c>
      <c r="M154" s="14">
        <f t="shared" si="69"/>
        <v>0</v>
      </c>
      <c r="N154" s="14">
        <f t="shared" si="69"/>
        <v>0</v>
      </c>
    </row>
    <row r="155" spans="1:14" ht="21.75" customHeight="1" x14ac:dyDescent="0.25">
      <c r="A155" s="19">
        <v>143</v>
      </c>
      <c r="B155" s="38"/>
      <c r="C155" s="38"/>
      <c r="D155" s="38"/>
      <c r="E155" s="14" t="s">
        <v>5</v>
      </c>
      <c r="F155" s="11">
        <f>SUM(G155:N155)</f>
        <v>235788.89999999997</v>
      </c>
      <c r="G155" s="14">
        <f t="shared" ref="G155:N157" si="70">G16+G21+G26+G41+G63+G78+G93+G103+G128</f>
        <v>128038.39999999999</v>
      </c>
      <c r="H155" s="14">
        <f t="shared" si="68"/>
        <v>15773.400000000001</v>
      </c>
      <c r="I155" s="11">
        <f t="shared" si="70"/>
        <v>75230.5</v>
      </c>
      <c r="J155" s="14">
        <f t="shared" si="70"/>
        <v>8351.7999999999993</v>
      </c>
      <c r="K155" s="14">
        <f t="shared" si="70"/>
        <v>8394.7999999999993</v>
      </c>
      <c r="L155" s="14">
        <f t="shared" si="70"/>
        <v>0</v>
      </c>
      <c r="M155" s="14">
        <f t="shared" si="70"/>
        <v>0</v>
      </c>
      <c r="N155" s="14">
        <f t="shared" si="70"/>
        <v>0</v>
      </c>
    </row>
    <row r="156" spans="1:14" ht="21.75" customHeight="1" x14ac:dyDescent="0.25">
      <c r="A156" s="19">
        <v>144</v>
      </c>
      <c r="B156" s="38"/>
      <c r="C156" s="38"/>
      <c r="D156" s="38"/>
      <c r="E156" s="14" t="s">
        <v>6</v>
      </c>
      <c r="F156" s="11">
        <f>SUM(G156:N156)</f>
        <v>2742515</v>
      </c>
      <c r="G156" s="14">
        <f t="shared" si="70"/>
        <v>214415.6</v>
      </c>
      <c r="H156" s="14">
        <f t="shared" si="68"/>
        <v>232525.50000000003</v>
      </c>
      <c r="I156" s="11">
        <f t="shared" si="70"/>
        <v>271704.39999999997</v>
      </c>
      <c r="J156" s="14">
        <f t="shared" si="70"/>
        <v>247297.2</v>
      </c>
      <c r="K156" s="14">
        <f t="shared" si="70"/>
        <v>250562.30000000002</v>
      </c>
      <c r="L156" s="14">
        <f t="shared" si="70"/>
        <v>220830</v>
      </c>
      <c r="M156" s="14">
        <f t="shared" si="70"/>
        <v>217530</v>
      </c>
      <c r="N156" s="14">
        <f t="shared" si="70"/>
        <v>1087650</v>
      </c>
    </row>
    <row r="157" spans="1:14" ht="30.75" customHeight="1" x14ac:dyDescent="0.25">
      <c r="A157" s="19">
        <v>145</v>
      </c>
      <c r="B157" s="39"/>
      <c r="C157" s="39"/>
      <c r="D157" s="39"/>
      <c r="E157" s="14" t="s">
        <v>59</v>
      </c>
      <c r="F157" s="14">
        <f>SUM(G157:N157)</f>
        <v>0</v>
      </c>
      <c r="G157" s="14">
        <f t="shared" si="70"/>
        <v>0</v>
      </c>
      <c r="H157" s="14">
        <f t="shared" si="68"/>
        <v>0</v>
      </c>
      <c r="I157" s="14">
        <f t="shared" si="70"/>
        <v>0</v>
      </c>
      <c r="J157" s="14">
        <f t="shared" si="70"/>
        <v>0</v>
      </c>
      <c r="K157" s="14">
        <f t="shared" si="70"/>
        <v>0</v>
      </c>
      <c r="L157" s="14">
        <f t="shared" si="70"/>
        <v>0</v>
      </c>
      <c r="M157" s="14">
        <f t="shared" si="70"/>
        <v>0</v>
      </c>
      <c r="N157" s="14">
        <f t="shared" si="70"/>
        <v>0</v>
      </c>
    </row>
    <row r="158" spans="1:14" ht="23.25" customHeight="1" x14ac:dyDescent="0.25">
      <c r="A158" s="19">
        <v>146</v>
      </c>
      <c r="B158" s="37"/>
      <c r="C158" s="37" t="s">
        <v>28</v>
      </c>
      <c r="D158" s="37" t="s">
        <v>13</v>
      </c>
      <c r="E158" s="18" t="s">
        <v>3</v>
      </c>
      <c r="F158" s="18">
        <f>SUM(F159:F162)</f>
        <v>36137.199999999997</v>
      </c>
      <c r="G158" s="18">
        <f t="shared" ref="G158:N158" si="71">SUM(G159:G162)</f>
        <v>4152.8</v>
      </c>
      <c r="H158" s="18">
        <f t="shared" si="71"/>
        <v>4992</v>
      </c>
      <c r="I158" s="18">
        <f t="shared" si="71"/>
        <v>3062.4</v>
      </c>
      <c r="J158" s="18">
        <f t="shared" si="71"/>
        <v>2620</v>
      </c>
      <c r="K158" s="18">
        <f t="shared" si="71"/>
        <v>2620</v>
      </c>
      <c r="L158" s="18">
        <f t="shared" si="71"/>
        <v>2670</v>
      </c>
      <c r="M158" s="18">
        <f t="shared" si="71"/>
        <v>2670</v>
      </c>
      <c r="N158" s="18">
        <f t="shared" si="71"/>
        <v>13350</v>
      </c>
    </row>
    <row r="159" spans="1:14" ht="16.5" customHeight="1" x14ac:dyDescent="0.25">
      <c r="A159" s="19">
        <v>147</v>
      </c>
      <c r="B159" s="38"/>
      <c r="C159" s="38"/>
      <c r="D159" s="38"/>
      <c r="E159" s="14" t="s">
        <v>4</v>
      </c>
      <c r="F159" s="14">
        <f>SUM(G159:N159)</f>
        <v>0</v>
      </c>
      <c r="G159" s="14">
        <f>G30+G97+G107</f>
        <v>0</v>
      </c>
      <c r="H159" s="14">
        <f t="shared" ref="H159:H162" si="72">H30+H97+H107</f>
        <v>0</v>
      </c>
      <c r="I159" s="14">
        <f t="shared" ref="I159:N159" si="73">I30+I97+I107</f>
        <v>0</v>
      </c>
      <c r="J159" s="14">
        <f t="shared" si="73"/>
        <v>0</v>
      </c>
      <c r="K159" s="14">
        <f t="shared" si="73"/>
        <v>0</v>
      </c>
      <c r="L159" s="14">
        <f t="shared" si="73"/>
        <v>0</v>
      </c>
      <c r="M159" s="14">
        <f t="shared" si="73"/>
        <v>0</v>
      </c>
      <c r="N159" s="14">
        <f t="shared" si="73"/>
        <v>0</v>
      </c>
    </row>
    <row r="160" spans="1:14" ht="16.5" customHeight="1" x14ac:dyDescent="0.25">
      <c r="A160" s="19">
        <v>148</v>
      </c>
      <c r="B160" s="38"/>
      <c r="C160" s="38"/>
      <c r="D160" s="38"/>
      <c r="E160" s="14" t="s">
        <v>5</v>
      </c>
      <c r="F160" s="14">
        <f>SUM(G160:N160)</f>
        <v>0</v>
      </c>
      <c r="G160" s="14">
        <f t="shared" ref="G160:N162" si="74">G31+G98+G108</f>
        <v>0</v>
      </c>
      <c r="H160" s="14">
        <f t="shared" si="72"/>
        <v>0</v>
      </c>
      <c r="I160" s="14">
        <f t="shared" si="74"/>
        <v>0</v>
      </c>
      <c r="J160" s="14">
        <f t="shared" si="74"/>
        <v>0</v>
      </c>
      <c r="K160" s="14">
        <f t="shared" si="74"/>
        <v>0</v>
      </c>
      <c r="L160" s="14">
        <f t="shared" si="74"/>
        <v>0</v>
      </c>
      <c r="M160" s="14">
        <f t="shared" si="74"/>
        <v>0</v>
      </c>
      <c r="N160" s="14">
        <f t="shared" si="74"/>
        <v>0</v>
      </c>
    </row>
    <row r="161" spans="1:14" x14ac:dyDescent="0.25">
      <c r="A161" s="19">
        <v>149</v>
      </c>
      <c r="B161" s="38"/>
      <c r="C161" s="38"/>
      <c r="D161" s="38"/>
      <c r="E161" s="14" t="s">
        <v>6</v>
      </c>
      <c r="F161" s="14">
        <f>SUM(G161:N161)</f>
        <v>36137.199999999997</v>
      </c>
      <c r="G161" s="14">
        <f t="shared" si="74"/>
        <v>4152.8</v>
      </c>
      <c r="H161" s="14">
        <f>H32+H99+H109</f>
        <v>4992</v>
      </c>
      <c r="I161" s="14">
        <f t="shared" si="74"/>
        <v>3062.4</v>
      </c>
      <c r="J161" s="14">
        <f t="shared" si="74"/>
        <v>2620</v>
      </c>
      <c r="K161" s="14">
        <f t="shared" si="74"/>
        <v>2620</v>
      </c>
      <c r="L161" s="14">
        <f t="shared" si="74"/>
        <v>2670</v>
      </c>
      <c r="M161" s="14">
        <f t="shared" si="74"/>
        <v>2670</v>
      </c>
      <c r="N161" s="14">
        <f t="shared" si="74"/>
        <v>13350</v>
      </c>
    </row>
    <row r="162" spans="1:14" ht="30.75" customHeight="1" x14ac:dyDescent="0.25">
      <c r="A162" s="19">
        <v>150</v>
      </c>
      <c r="B162" s="38"/>
      <c r="C162" s="38"/>
      <c r="D162" s="38"/>
      <c r="E162" s="14" t="s">
        <v>59</v>
      </c>
      <c r="F162" s="14">
        <f>SUM(G162:N162)</f>
        <v>0</v>
      </c>
      <c r="G162" s="14">
        <f t="shared" si="74"/>
        <v>0</v>
      </c>
      <c r="H162" s="14">
        <f t="shared" si="72"/>
        <v>0</v>
      </c>
      <c r="I162" s="14">
        <f t="shared" si="74"/>
        <v>0</v>
      </c>
      <c r="J162" s="14">
        <f t="shared" si="74"/>
        <v>0</v>
      </c>
      <c r="K162" s="14">
        <f t="shared" si="74"/>
        <v>0</v>
      </c>
      <c r="L162" s="14">
        <f t="shared" si="74"/>
        <v>0</v>
      </c>
      <c r="M162" s="14">
        <f t="shared" si="74"/>
        <v>0</v>
      </c>
      <c r="N162" s="14">
        <f t="shared" si="74"/>
        <v>0</v>
      </c>
    </row>
    <row r="163" spans="1:14" x14ac:dyDescent="0.25">
      <c r="A163" s="19">
        <v>151</v>
      </c>
      <c r="B163" s="40"/>
      <c r="C163" s="40" t="s">
        <v>29</v>
      </c>
      <c r="D163" s="40" t="s">
        <v>60</v>
      </c>
      <c r="E163" s="18" t="s">
        <v>3</v>
      </c>
      <c r="F163" s="18">
        <f>SUM(F164:F167)</f>
        <v>210</v>
      </c>
      <c r="G163" s="18">
        <f t="shared" ref="G163:N163" si="75">SUM(G164:G167)</f>
        <v>0</v>
      </c>
      <c r="H163" s="18">
        <f t="shared" si="75"/>
        <v>0</v>
      </c>
      <c r="I163" s="18">
        <f t="shared" si="75"/>
        <v>0</v>
      </c>
      <c r="J163" s="18">
        <f t="shared" si="75"/>
        <v>0</v>
      </c>
      <c r="K163" s="18">
        <f t="shared" si="75"/>
        <v>0</v>
      </c>
      <c r="L163" s="18">
        <f t="shared" si="75"/>
        <v>30</v>
      </c>
      <c r="M163" s="18">
        <f t="shared" si="75"/>
        <v>30</v>
      </c>
      <c r="N163" s="18">
        <f t="shared" si="75"/>
        <v>150</v>
      </c>
    </row>
    <row r="164" spans="1:14" ht="20.25" customHeight="1" x14ac:dyDescent="0.25">
      <c r="A164" s="19">
        <v>152</v>
      </c>
      <c r="B164" s="40"/>
      <c r="C164" s="40"/>
      <c r="D164" s="40"/>
      <c r="E164" s="14" t="s">
        <v>4</v>
      </c>
      <c r="F164" s="14">
        <f>SUM(G164:N164)</f>
        <v>0</v>
      </c>
      <c r="G164" s="14">
        <f t="shared" ref="G164:N167" si="76">G56</f>
        <v>0</v>
      </c>
      <c r="H164" s="14">
        <f t="shared" si="76"/>
        <v>0</v>
      </c>
      <c r="I164" s="14">
        <f t="shared" si="76"/>
        <v>0</v>
      </c>
      <c r="J164" s="14">
        <f t="shared" si="76"/>
        <v>0</v>
      </c>
      <c r="K164" s="14">
        <f t="shared" si="76"/>
        <v>0</v>
      </c>
      <c r="L164" s="14">
        <f t="shared" si="76"/>
        <v>0</v>
      </c>
      <c r="M164" s="14">
        <f t="shared" si="76"/>
        <v>0</v>
      </c>
      <c r="N164" s="14">
        <f t="shared" si="76"/>
        <v>0</v>
      </c>
    </row>
    <row r="165" spans="1:14" ht="20.25" customHeight="1" x14ac:dyDescent="0.25">
      <c r="A165" s="19">
        <v>153</v>
      </c>
      <c r="B165" s="40"/>
      <c r="C165" s="40"/>
      <c r="D165" s="40"/>
      <c r="E165" s="14" t="s">
        <v>5</v>
      </c>
      <c r="F165" s="14">
        <f>SUM(G165:N165)</f>
        <v>0</v>
      </c>
      <c r="G165" s="14">
        <f t="shared" si="76"/>
        <v>0</v>
      </c>
      <c r="H165" s="14">
        <f t="shared" si="76"/>
        <v>0</v>
      </c>
      <c r="I165" s="14">
        <f t="shared" si="76"/>
        <v>0</v>
      </c>
      <c r="J165" s="14">
        <f t="shared" si="76"/>
        <v>0</v>
      </c>
      <c r="K165" s="14">
        <f t="shared" si="76"/>
        <v>0</v>
      </c>
      <c r="L165" s="14">
        <f t="shared" si="76"/>
        <v>0</v>
      </c>
      <c r="M165" s="14">
        <f t="shared" si="76"/>
        <v>0</v>
      </c>
      <c r="N165" s="14">
        <f t="shared" si="76"/>
        <v>0</v>
      </c>
    </row>
    <row r="166" spans="1:14" x14ac:dyDescent="0.25">
      <c r="A166" s="19">
        <v>154</v>
      </c>
      <c r="B166" s="40"/>
      <c r="C166" s="40"/>
      <c r="D166" s="40"/>
      <c r="E166" s="14" t="s">
        <v>6</v>
      </c>
      <c r="F166" s="14">
        <f>SUM(G166:N166)</f>
        <v>210</v>
      </c>
      <c r="G166" s="14">
        <f t="shared" si="76"/>
        <v>0</v>
      </c>
      <c r="H166" s="14">
        <f t="shared" si="76"/>
        <v>0</v>
      </c>
      <c r="I166" s="14">
        <f t="shared" si="76"/>
        <v>0</v>
      </c>
      <c r="J166" s="14">
        <f t="shared" si="76"/>
        <v>0</v>
      </c>
      <c r="K166" s="14">
        <f t="shared" si="76"/>
        <v>0</v>
      </c>
      <c r="L166" s="14">
        <f t="shared" si="76"/>
        <v>30</v>
      </c>
      <c r="M166" s="14">
        <f t="shared" si="76"/>
        <v>30</v>
      </c>
      <c r="N166" s="14">
        <f t="shared" si="76"/>
        <v>150</v>
      </c>
    </row>
    <row r="167" spans="1:14" ht="30" customHeight="1" x14ac:dyDescent="0.25">
      <c r="A167" s="19">
        <v>155</v>
      </c>
      <c r="B167" s="40"/>
      <c r="C167" s="40"/>
      <c r="D167" s="40"/>
      <c r="E167" s="14" t="s">
        <v>59</v>
      </c>
      <c r="F167" s="14">
        <f>SUM(G167:N167)</f>
        <v>0</v>
      </c>
      <c r="G167" s="14">
        <f t="shared" si="76"/>
        <v>0</v>
      </c>
      <c r="H167" s="14">
        <f t="shared" si="76"/>
        <v>0</v>
      </c>
      <c r="I167" s="14">
        <f t="shared" si="76"/>
        <v>0</v>
      </c>
      <c r="J167" s="14">
        <f t="shared" si="76"/>
        <v>0</v>
      </c>
      <c r="K167" s="14">
        <f t="shared" si="76"/>
        <v>0</v>
      </c>
      <c r="L167" s="14">
        <f t="shared" si="76"/>
        <v>0</v>
      </c>
      <c r="M167" s="14">
        <f t="shared" si="76"/>
        <v>0</v>
      </c>
      <c r="N167" s="14">
        <f t="shared" si="76"/>
        <v>0</v>
      </c>
    </row>
    <row r="168" spans="1:14" x14ac:dyDescent="0.25">
      <c r="A168" s="19">
        <v>156</v>
      </c>
      <c r="B168" s="37"/>
      <c r="C168" s="37" t="s">
        <v>30</v>
      </c>
      <c r="D168" s="37" t="s">
        <v>61</v>
      </c>
      <c r="E168" s="18" t="s">
        <v>3</v>
      </c>
      <c r="F168" s="18">
        <f>SUM(F169:F172)</f>
        <v>486.5</v>
      </c>
      <c r="G168" s="18">
        <f t="shared" ref="G168:N168" si="77">SUM(G169:G172)</f>
        <v>97.1</v>
      </c>
      <c r="H168" s="18">
        <f t="shared" si="77"/>
        <v>97.2</v>
      </c>
      <c r="I168" s="18">
        <f t="shared" si="77"/>
        <v>97.4</v>
      </c>
      <c r="J168" s="18">
        <f t="shared" si="77"/>
        <v>97.4</v>
      </c>
      <c r="K168" s="18">
        <f t="shared" si="77"/>
        <v>97.4</v>
      </c>
      <c r="L168" s="18">
        <f t="shared" si="77"/>
        <v>0</v>
      </c>
      <c r="M168" s="18">
        <f t="shared" si="77"/>
        <v>0</v>
      </c>
      <c r="N168" s="18">
        <f t="shared" si="77"/>
        <v>0</v>
      </c>
    </row>
    <row r="169" spans="1:14" ht="16.5" customHeight="1" x14ac:dyDescent="0.25">
      <c r="A169" s="19">
        <v>157</v>
      </c>
      <c r="B169" s="38"/>
      <c r="C169" s="38"/>
      <c r="D169" s="38"/>
      <c r="E169" s="14" t="s">
        <v>4</v>
      </c>
      <c r="F169" s="14">
        <f>SUM(G169:N169)</f>
        <v>0</v>
      </c>
      <c r="G169" s="14">
        <f>G82+G117</f>
        <v>0</v>
      </c>
      <c r="H169" s="14">
        <f t="shared" ref="H169:H172" si="78">H82+H117</f>
        <v>0</v>
      </c>
      <c r="I169" s="14">
        <f t="shared" ref="I169:N169" si="79">I82+I117</f>
        <v>0</v>
      </c>
      <c r="J169" s="14">
        <f t="shared" si="79"/>
        <v>0</v>
      </c>
      <c r="K169" s="14">
        <f t="shared" si="79"/>
        <v>0</v>
      </c>
      <c r="L169" s="14">
        <f t="shared" si="79"/>
        <v>0</v>
      </c>
      <c r="M169" s="14">
        <f t="shared" si="79"/>
        <v>0</v>
      </c>
      <c r="N169" s="14">
        <f t="shared" si="79"/>
        <v>0</v>
      </c>
    </row>
    <row r="170" spans="1:14" ht="16.5" customHeight="1" x14ac:dyDescent="0.25">
      <c r="A170" s="19">
        <v>158</v>
      </c>
      <c r="B170" s="38"/>
      <c r="C170" s="38"/>
      <c r="D170" s="38"/>
      <c r="E170" s="14" t="s">
        <v>5</v>
      </c>
      <c r="F170" s="14">
        <f>SUM(G170:N170)</f>
        <v>486.5</v>
      </c>
      <c r="G170" s="14">
        <f t="shared" ref="G170:N172" si="80">G83+G118</f>
        <v>97.1</v>
      </c>
      <c r="H170" s="14">
        <f t="shared" si="78"/>
        <v>97.2</v>
      </c>
      <c r="I170" s="14">
        <f t="shared" si="80"/>
        <v>97.4</v>
      </c>
      <c r="J170" s="14">
        <f t="shared" si="80"/>
        <v>97.4</v>
      </c>
      <c r="K170" s="14">
        <f t="shared" si="80"/>
        <v>97.4</v>
      </c>
      <c r="L170" s="14">
        <f t="shared" si="80"/>
        <v>0</v>
      </c>
      <c r="M170" s="14">
        <f t="shared" si="80"/>
        <v>0</v>
      </c>
      <c r="N170" s="14">
        <f t="shared" si="80"/>
        <v>0</v>
      </c>
    </row>
    <row r="171" spans="1:14" ht="15.75" customHeight="1" x14ac:dyDescent="0.25">
      <c r="A171" s="19">
        <v>159</v>
      </c>
      <c r="B171" s="38"/>
      <c r="C171" s="38"/>
      <c r="D171" s="38"/>
      <c r="E171" s="14" t="s">
        <v>6</v>
      </c>
      <c r="F171" s="14">
        <f>SUM(G171:N171)</f>
        <v>0</v>
      </c>
      <c r="G171" s="14">
        <f t="shared" si="80"/>
        <v>0</v>
      </c>
      <c r="H171" s="14">
        <f t="shared" si="78"/>
        <v>0</v>
      </c>
      <c r="I171" s="14">
        <f t="shared" si="80"/>
        <v>0</v>
      </c>
      <c r="J171" s="14">
        <f t="shared" si="80"/>
        <v>0</v>
      </c>
      <c r="K171" s="14">
        <f t="shared" si="80"/>
        <v>0</v>
      </c>
      <c r="L171" s="14">
        <f t="shared" si="80"/>
        <v>0</v>
      </c>
      <c r="M171" s="14">
        <f t="shared" si="80"/>
        <v>0</v>
      </c>
      <c r="N171" s="14">
        <f t="shared" si="80"/>
        <v>0</v>
      </c>
    </row>
    <row r="172" spans="1:14" ht="31.5" customHeight="1" x14ac:dyDescent="0.25">
      <c r="A172" s="19">
        <v>160</v>
      </c>
      <c r="B172" s="39"/>
      <c r="C172" s="39"/>
      <c r="D172" s="39"/>
      <c r="E172" s="14" t="s">
        <v>59</v>
      </c>
      <c r="F172" s="14">
        <f>SUM(G172:N172)</f>
        <v>0</v>
      </c>
      <c r="G172" s="14">
        <f t="shared" si="80"/>
        <v>0</v>
      </c>
      <c r="H172" s="14">
        <f t="shared" si="78"/>
        <v>0</v>
      </c>
      <c r="I172" s="14">
        <f t="shared" si="80"/>
        <v>0</v>
      </c>
      <c r="J172" s="14">
        <f t="shared" si="80"/>
        <v>0</v>
      </c>
      <c r="K172" s="14">
        <f t="shared" si="80"/>
        <v>0</v>
      </c>
      <c r="L172" s="14">
        <f t="shared" si="80"/>
        <v>0</v>
      </c>
      <c r="M172" s="14">
        <f t="shared" si="80"/>
        <v>0</v>
      </c>
      <c r="N172" s="14">
        <f t="shared" si="80"/>
        <v>0</v>
      </c>
    </row>
    <row r="173" spans="1:14" x14ac:dyDescent="0.25">
      <c r="A173" s="19">
        <v>161</v>
      </c>
      <c r="B173" s="37"/>
      <c r="C173" s="37" t="s">
        <v>31</v>
      </c>
      <c r="D173" s="37" t="s">
        <v>62</v>
      </c>
      <c r="E173" s="18" t="s">
        <v>3</v>
      </c>
      <c r="F173" s="18">
        <f>SUM(F174:F177)</f>
        <v>7606</v>
      </c>
      <c r="G173" s="18">
        <f t="shared" ref="G173:N173" si="81">SUM(G174:G177)</f>
        <v>1821.2</v>
      </c>
      <c r="H173" s="18">
        <f t="shared" si="81"/>
        <v>1821.2</v>
      </c>
      <c r="I173" s="18">
        <f t="shared" si="81"/>
        <v>1321.2</v>
      </c>
      <c r="J173" s="18">
        <f t="shared" si="81"/>
        <v>1321.2</v>
      </c>
      <c r="K173" s="18">
        <f t="shared" si="81"/>
        <v>1321.2</v>
      </c>
      <c r="L173" s="18">
        <f t="shared" si="81"/>
        <v>0</v>
      </c>
      <c r="M173" s="18">
        <f t="shared" si="81"/>
        <v>0</v>
      </c>
      <c r="N173" s="18">
        <f t="shared" si="81"/>
        <v>0</v>
      </c>
    </row>
    <row r="174" spans="1:14" ht="18" customHeight="1" x14ac:dyDescent="0.25">
      <c r="A174" s="19">
        <v>162</v>
      </c>
      <c r="B174" s="38"/>
      <c r="C174" s="38"/>
      <c r="D174" s="38"/>
      <c r="E174" s="14" t="s">
        <v>4</v>
      </c>
      <c r="F174" s="14">
        <f>SUM(G174:N174)</f>
        <v>0</v>
      </c>
      <c r="G174" s="14">
        <f>G67+G112</f>
        <v>0</v>
      </c>
      <c r="H174" s="14">
        <f t="shared" ref="H174:H177" si="82">H67+H112</f>
        <v>0</v>
      </c>
      <c r="I174" s="14">
        <f t="shared" ref="I174:N174" si="83">I67+I112</f>
        <v>0</v>
      </c>
      <c r="J174" s="14">
        <f t="shared" si="83"/>
        <v>0</v>
      </c>
      <c r="K174" s="14">
        <f t="shared" si="83"/>
        <v>0</v>
      </c>
      <c r="L174" s="14">
        <f t="shared" si="83"/>
        <v>0</v>
      </c>
      <c r="M174" s="14">
        <f t="shared" si="83"/>
        <v>0</v>
      </c>
      <c r="N174" s="14">
        <f t="shared" si="83"/>
        <v>0</v>
      </c>
    </row>
    <row r="175" spans="1:14" ht="18" customHeight="1" x14ac:dyDescent="0.25">
      <c r="A175" s="19">
        <v>163</v>
      </c>
      <c r="B175" s="38"/>
      <c r="C175" s="38"/>
      <c r="D175" s="38"/>
      <c r="E175" s="14" t="s">
        <v>5</v>
      </c>
      <c r="F175" s="14">
        <f>SUM(G175:N175)</f>
        <v>7106</v>
      </c>
      <c r="G175" s="14">
        <f t="shared" ref="G175:N177" si="84">G68+G113</f>
        <v>1821.2</v>
      </c>
      <c r="H175" s="14">
        <f t="shared" si="82"/>
        <v>1321.2</v>
      </c>
      <c r="I175" s="14">
        <f t="shared" si="84"/>
        <v>1321.2</v>
      </c>
      <c r="J175" s="14">
        <f t="shared" si="84"/>
        <v>1321.2</v>
      </c>
      <c r="K175" s="14">
        <f t="shared" si="84"/>
        <v>1321.2</v>
      </c>
      <c r="L175" s="14">
        <f t="shared" si="84"/>
        <v>0</v>
      </c>
      <c r="M175" s="14">
        <f t="shared" si="84"/>
        <v>0</v>
      </c>
      <c r="N175" s="14">
        <f t="shared" si="84"/>
        <v>0</v>
      </c>
    </row>
    <row r="176" spans="1:14" ht="15.75" customHeight="1" x14ac:dyDescent="0.25">
      <c r="A176" s="19">
        <v>164</v>
      </c>
      <c r="B176" s="38"/>
      <c r="C176" s="38"/>
      <c r="D176" s="38"/>
      <c r="E176" s="14" t="s">
        <v>6</v>
      </c>
      <c r="F176" s="14">
        <f>SUM(G176:N176)</f>
        <v>500</v>
      </c>
      <c r="G176" s="14">
        <f t="shared" si="84"/>
        <v>0</v>
      </c>
      <c r="H176" s="14">
        <f t="shared" si="82"/>
        <v>500</v>
      </c>
      <c r="I176" s="14">
        <f t="shared" si="84"/>
        <v>0</v>
      </c>
      <c r="J176" s="14">
        <f t="shared" si="84"/>
        <v>0</v>
      </c>
      <c r="K176" s="14">
        <f t="shared" si="84"/>
        <v>0</v>
      </c>
      <c r="L176" s="14">
        <f t="shared" si="84"/>
        <v>0</v>
      </c>
      <c r="M176" s="14">
        <f t="shared" si="84"/>
        <v>0</v>
      </c>
      <c r="N176" s="14">
        <f t="shared" si="84"/>
        <v>0</v>
      </c>
    </row>
    <row r="177" spans="1:14" ht="30" customHeight="1" x14ac:dyDescent="0.25">
      <c r="A177" s="19">
        <v>165</v>
      </c>
      <c r="B177" s="39"/>
      <c r="C177" s="39"/>
      <c r="D177" s="39"/>
      <c r="E177" s="14" t="s">
        <v>59</v>
      </c>
      <c r="F177" s="14">
        <f>SUM(G177:N177)</f>
        <v>0</v>
      </c>
      <c r="G177" s="14">
        <f t="shared" si="84"/>
        <v>0</v>
      </c>
      <c r="H177" s="14">
        <f t="shared" si="82"/>
        <v>0</v>
      </c>
      <c r="I177" s="14">
        <f t="shared" si="84"/>
        <v>0</v>
      </c>
      <c r="J177" s="14">
        <f t="shared" si="84"/>
        <v>0</v>
      </c>
      <c r="K177" s="14">
        <f t="shared" si="84"/>
        <v>0</v>
      </c>
      <c r="L177" s="14">
        <f t="shared" si="84"/>
        <v>0</v>
      </c>
      <c r="M177" s="14">
        <f t="shared" si="84"/>
        <v>0</v>
      </c>
      <c r="N177" s="14">
        <f t="shared" si="84"/>
        <v>0</v>
      </c>
    </row>
    <row r="178" spans="1:14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x14ac:dyDescent="0.25">
      <c r="B180" s="5"/>
      <c r="D180" s="7"/>
    </row>
    <row r="181" spans="1:14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2:14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2:14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2:14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2:14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2:14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2:14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2:14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2:14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2:14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2:14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2:14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2:14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2:14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2:14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2:14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2:14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2:14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2:14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2:14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2:14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2:14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2:14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2:14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2:14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2:14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2:14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2:14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2:14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2:14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2:14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2:14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2:14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2:14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2:14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2:14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2:14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2:14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2:14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2:14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2:14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2:14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2:14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2:14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2:14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2:14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2:14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2:14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2:14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2:14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2:14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2:14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2:14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2:14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2:14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2:14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2:14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2:14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2:14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2:14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2:14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2:14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2:14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2:14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2:14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2:14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2:14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2:14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2:14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2:14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2:14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2:14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2:14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2:14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2:14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2:14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2:14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2:14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2:14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2:14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2:14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2:14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2:14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2:14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2:14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2:14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2:14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2:14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2:14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2:14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2:14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2:14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2:14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2:14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2:14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2:14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2:14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2:14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2:14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2:14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2:14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2:14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2:14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2:14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2:14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2:14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2:14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2:14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2:14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2:14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2:14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2:14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2:14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2:14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2:14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2:14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2:14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2:14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2:14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2:14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2:14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2:14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2:14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2:14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2:14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2:14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2:14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2:14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2:14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2:14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2:14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2:14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2:14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2:14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2:14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2:14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2:14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2:14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2:14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2:14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2:14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2:14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2:14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2:14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2:14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2:14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2:14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2:14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2:14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2:14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2:14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2:14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2:14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2:14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2:14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2:14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2:14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2:14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2:14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2:14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2:14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2:14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2:14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2:14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2:14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2:14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2:14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2:14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2:14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2:14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2:14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2:14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2:14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2:14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2:14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2:14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2:14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2:14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2:14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2:14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2:14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2:14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2:14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2:14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2:14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2:14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2:14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2:14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2:14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2:14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2:14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2:14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2:14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2:14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2:14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2:14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2:14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2:14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2:14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2:14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2:14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2:14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2:14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2:14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2:14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2:14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2:14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2:14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2:14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2:14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2:14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2:14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2:14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2:14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2:14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2:14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2:14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2:14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2:14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2:14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2:14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2:14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2:14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2:14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2:14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2:14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2:14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2:14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2:14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2:14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2:14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 spans="2:14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2:14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2:14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2:14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2:14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 spans="2:14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 spans="2:14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 spans="2:14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2:14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2:14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 spans="2:14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 spans="2:14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2:14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 spans="2:14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2:14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2:14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 spans="2:14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 spans="2:14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</row>
    <row r="441" spans="2:14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</row>
    <row r="442" spans="2:14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 spans="2:14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</row>
    <row r="444" spans="2:14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 spans="2:14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 spans="2:14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 spans="2:14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 spans="2:14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 spans="2:14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 spans="2:14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 spans="2:14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2:14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</row>
    <row r="453" spans="2:14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</row>
    <row r="454" spans="2:14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 spans="2:14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 spans="2:14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</row>
    <row r="457" spans="2:14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 spans="2:14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 spans="2:14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</row>
    <row r="460" spans="2:14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</row>
    <row r="461" spans="2:14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</row>
    <row r="462" spans="2:14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</row>
    <row r="463" spans="2:14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</row>
    <row r="464" spans="2:14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</row>
    <row r="465" spans="2:14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</row>
    <row r="466" spans="2:14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</row>
    <row r="467" spans="2:14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</row>
    <row r="468" spans="2:14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</row>
    <row r="469" spans="2:14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</row>
    <row r="470" spans="2:14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</row>
    <row r="471" spans="2:14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</row>
    <row r="472" spans="2:14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</row>
    <row r="473" spans="2:14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</row>
    <row r="474" spans="2:14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</row>
    <row r="475" spans="2:14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</row>
    <row r="476" spans="2:14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</row>
    <row r="477" spans="2:14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</row>
    <row r="478" spans="2:14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</row>
    <row r="479" spans="2:14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</row>
    <row r="480" spans="2:14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</row>
    <row r="481" spans="2:14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</row>
    <row r="482" spans="2:14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</row>
    <row r="483" spans="2:14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</row>
    <row r="484" spans="2:14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</row>
    <row r="485" spans="2:14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</row>
    <row r="486" spans="2:14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</row>
    <row r="487" spans="2:14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</row>
    <row r="488" spans="2:14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</row>
    <row r="489" spans="2:14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</row>
    <row r="490" spans="2:14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</row>
    <row r="491" spans="2:14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</row>
    <row r="492" spans="2:14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</row>
    <row r="493" spans="2:14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</row>
    <row r="494" spans="2:14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</row>
    <row r="495" spans="2:14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</row>
    <row r="496" spans="2:14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</row>
    <row r="497" spans="2:14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</row>
    <row r="498" spans="2:14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</row>
    <row r="499" spans="2:14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</row>
    <row r="500" spans="2:14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</row>
    <row r="501" spans="2:14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</row>
    <row r="502" spans="2:14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</row>
    <row r="503" spans="2:14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</row>
  </sheetData>
  <mergeCells count="98">
    <mergeCell ref="B121:B125"/>
    <mergeCell ref="C121:C125"/>
    <mergeCell ref="D121:D125"/>
    <mergeCell ref="B101:B120"/>
    <mergeCell ref="C101:C120"/>
    <mergeCell ref="D101:D105"/>
    <mergeCell ref="D106:D110"/>
    <mergeCell ref="D111:D115"/>
    <mergeCell ref="D116:D120"/>
    <mergeCell ref="B147:B151"/>
    <mergeCell ref="C147:C151"/>
    <mergeCell ref="D147:D151"/>
    <mergeCell ref="B152:G152"/>
    <mergeCell ref="B153:B157"/>
    <mergeCell ref="C153:C157"/>
    <mergeCell ref="D153:D157"/>
    <mergeCell ref="B141:G141"/>
    <mergeCell ref="B142:B146"/>
    <mergeCell ref="C142:C146"/>
    <mergeCell ref="D142:D146"/>
    <mergeCell ref="B136:B140"/>
    <mergeCell ref="C136:C140"/>
    <mergeCell ref="D136:D140"/>
    <mergeCell ref="B173:B177"/>
    <mergeCell ref="C173:C177"/>
    <mergeCell ref="D173:D177"/>
    <mergeCell ref="B158:B162"/>
    <mergeCell ref="C158:C162"/>
    <mergeCell ref="D158:D162"/>
    <mergeCell ref="B163:B167"/>
    <mergeCell ref="C163:C167"/>
    <mergeCell ref="D163:D167"/>
    <mergeCell ref="B168:B172"/>
    <mergeCell ref="C168:C172"/>
    <mergeCell ref="D168:D172"/>
    <mergeCell ref="B126:B130"/>
    <mergeCell ref="C126:C130"/>
    <mergeCell ref="D126:D130"/>
    <mergeCell ref="B131:B135"/>
    <mergeCell ref="C131:C135"/>
    <mergeCell ref="D131:D135"/>
    <mergeCell ref="C96:C100"/>
    <mergeCell ref="D96:D100"/>
    <mergeCell ref="B60:N60"/>
    <mergeCell ref="D61:D65"/>
    <mergeCell ref="B76:B85"/>
    <mergeCell ref="C76:C85"/>
    <mergeCell ref="D76:D80"/>
    <mergeCell ref="D81:D85"/>
    <mergeCell ref="B86:B90"/>
    <mergeCell ref="C86:C90"/>
    <mergeCell ref="D86:D90"/>
    <mergeCell ref="B91:B95"/>
    <mergeCell ref="C91:C95"/>
    <mergeCell ref="D91:D95"/>
    <mergeCell ref="B96:B100"/>
    <mergeCell ref="B55:B59"/>
    <mergeCell ref="C55:C59"/>
    <mergeCell ref="D55:D59"/>
    <mergeCell ref="D66:D70"/>
    <mergeCell ref="B71:B75"/>
    <mergeCell ref="C71:C75"/>
    <mergeCell ref="D71:D75"/>
    <mergeCell ref="B61:B70"/>
    <mergeCell ref="C61:C70"/>
    <mergeCell ref="B49:N49"/>
    <mergeCell ref="B50:B54"/>
    <mergeCell ref="C50:C54"/>
    <mergeCell ref="D50:D54"/>
    <mergeCell ref="B44:B48"/>
    <mergeCell ref="C44:C48"/>
    <mergeCell ref="D44:D48"/>
    <mergeCell ref="B24:B33"/>
    <mergeCell ref="C24:C33"/>
    <mergeCell ref="D24:D28"/>
    <mergeCell ref="D29:D33"/>
    <mergeCell ref="B39:B43"/>
    <mergeCell ref="C39:C43"/>
    <mergeCell ref="D39:D43"/>
    <mergeCell ref="B34:B38"/>
    <mergeCell ref="C34:C38"/>
    <mergeCell ref="D34:D38"/>
    <mergeCell ref="B13:N13"/>
    <mergeCell ref="B14:B18"/>
    <mergeCell ref="C14:C18"/>
    <mergeCell ref="D14:D18"/>
    <mergeCell ref="B19:B23"/>
    <mergeCell ref="C19:C23"/>
    <mergeCell ref="D19:D23"/>
    <mergeCell ref="A7:N7"/>
    <mergeCell ref="A9:A11"/>
    <mergeCell ref="B9:B11"/>
    <mergeCell ref="C9:C11"/>
    <mergeCell ref="D9:D11"/>
    <mergeCell ref="E9:E11"/>
    <mergeCell ref="F9:N9"/>
    <mergeCell ref="F10:F11"/>
    <mergeCell ref="G10:N10"/>
  </mergeCells>
  <pageMargins left="0.11811023622047245" right="0.11811023622047245" top="0.74803149606299213" bottom="0.39370078740157483" header="0.31496062992125984" footer="0.35433070866141736"/>
  <pageSetup paperSize="9" scale="71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2021-12-24T09:24:37Z</dcterms:modified>
</cp:coreProperties>
</file>