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ДЕПАРТАМЕНТ  ФИНАНСОВ\Бюджет города на 2020-2022 годы\бюджетное управление\ГОТОВЫЕ МАТЕРИАЛЫ К ПРОЕКТУ БЮДЖЕТА 2020-2022гг\ГОТОВЫЕ МАТЕРИАЛЫ К ПРОЕКТУ БЮДЖЕТА 2020-2022гг\"/>
    </mc:Choice>
  </mc:AlternateContent>
  <bookViews>
    <workbookView xWindow="120" yWindow="36" windowWidth="20232" windowHeight="7992"/>
  </bookViews>
  <sheets>
    <sheet name="готовый" sheetId="1" r:id="rId1"/>
  </sheets>
  <definedNames>
    <definedName name="_xlnm.Print_Titles" localSheetId="0">готовый!$5:$7</definedName>
  </definedNames>
  <calcPr calcId="162913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2" i="1"/>
  <c r="H23" i="1"/>
  <c r="H24" i="1"/>
  <c r="H25" i="1"/>
  <c r="H26" i="1"/>
  <c r="H27" i="1"/>
  <c r="H28" i="1"/>
  <c r="H29" i="1"/>
  <c r="H30" i="1"/>
  <c r="H32" i="1"/>
  <c r="H34" i="1"/>
  <c r="H35" i="1"/>
  <c r="H36" i="1"/>
  <c r="H37" i="1"/>
  <c r="H38" i="1"/>
  <c r="H39" i="1"/>
  <c r="H40" i="1"/>
  <c r="H44" i="1"/>
  <c r="H45" i="1"/>
  <c r="H46" i="1"/>
  <c r="H47" i="1"/>
  <c r="H48" i="1"/>
  <c r="H50" i="1"/>
  <c r="H51" i="1"/>
  <c r="H53" i="1"/>
  <c r="H55" i="1"/>
  <c r="H56" i="1"/>
  <c r="H57" i="1"/>
  <c r="H59" i="1"/>
  <c r="H60" i="1"/>
  <c r="H61" i="1"/>
  <c r="H62" i="1"/>
  <c r="H63" i="1"/>
  <c r="H64" i="1"/>
  <c r="H65" i="1"/>
  <c r="H67" i="1"/>
  <c r="H68" i="1"/>
  <c r="H69" i="1"/>
  <c r="H70" i="1"/>
  <c r="H72" i="1"/>
  <c r="H73" i="1"/>
  <c r="H75" i="1"/>
  <c r="H76" i="1"/>
  <c r="H77" i="1"/>
  <c r="H78" i="1"/>
  <c r="H79" i="1"/>
  <c r="H81" i="1"/>
  <c r="H82" i="1"/>
  <c r="H84" i="1"/>
  <c r="H86" i="1"/>
  <c r="H87" i="1"/>
  <c r="H88" i="1"/>
  <c r="H89" i="1"/>
  <c r="H91" i="1"/>
  <c r="H93" i="1"/>
  <c r="H94" i="1"/>
  <c r="H96" i="1"/>
  <c r="H97" i="1"/>
  <c r="H99" i="1"/>
  <c r="H104" i="1"/>
  <c r="H106" i="1"/>
  <c r="H108" i="1"/>
  <c r="H110" i="1"/>
  <c r="H112" i="1"/>
  <c r="H113" i="1"/>
  <c r="H115" i="1"/>
  <c r="G10" i="1"/>
  <c r="G11" i="1"/>
  <c r="G12" i="1"/>
  <c r="G13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29" i="1"/>
  <c r="G32" i="1"/>
  <c r="G36" i="1"/>
  <c r="G37" i="1"/>
  <c r="G38" i="1"/>
  <c r="G44" i="1"/>
  <c r="G45" i="1"/>
  <c r="G46" i="1"/>
  <c r="G47" i="1"/>
  <c r="G48" i="1"/>
  <c r="G49" i="1"/>
  <c r="G50" i="1"/>
  <c r="G51" i="1"/>
  <c r="G53" i="1"/>
  <c r="G55" i="1"/>
  <c r="G56" i="1"/>
  <c r="G57" i="1"/>
  <c r="G59" i="1"/>
  <c r="G60" i="1"/>
  <c r="G61" i="1"/>
  <c r="G62" i="1"/>
  <c r="G63" i="1"/>
  <c r="G64" i="1"/>
  <c r="G65" i="1"/>
  <c r="G67" i="1"/>
  <c r="G68" i="1"/>
  <c r="G69" i="1"/>
  <c r="G70" i="1"/>
  <c r="G72" i="1"/>
  <c r="G73" i="1"/>
  <c r="G75" i="1"/>
  <c r="G76" i="1"/>
  <c r="G77" i="1"/>
  <c r="G78" i="1"/>
  <c r="G79" i="1"/>
  <c r="G81" i="1"/>
  <c r="G82" i="1"/>
  <c r="G84" i="1"/>
  <c r="G86" i="1"/>
  <c r="G87" i="1"/>
  <c r="G88" i="1"/>
  <c r="G89" i="1"/>
  <c r="G91" i="1"/>
  <c r="G94" i="1"/>
  <c r="G96" i="1"/>
  <c r="G97" i="1"/>
  <c r="G99" i="1"/>
  <c r="G104" i="1"/>
  <c r="G106" i="1"/>
  <c r="G108" i="1"/>
  <c r="G110" i="1"/>
  <c r="G112" i="1"/>
  <c r="G113" i="1"/>
  <c r="G115" i="1"/>
  <c r="E114" i="1"/>
  <c r="E111" i="1"/>
  <c r="E107" i="1"/>
  <c r="E103" i="1"/>
  <c r="E31" i="1"/>
  <c r="E9" i="1"/>
  <c r="E116" i="1" l="1"/>
  <c r="E41" i="1"/>
  <c r="L21" i="1" l="1"/>
  <c r="K9" i="1"/>
  <c r="I9" i="1"/>
  <c r="F9" i="1"/>
  <c r="C9" i="1"/>
  <c r="J21" i="1"/>
  <c r="C31" i="1"/>
  <c r="H9" i="1" l="1"/>
  <c r="C41" i="1"/>
  <c r="J93" i="1"/>
  <c r="E98" i="1"/>
  <c r="E95" i="1"/>
  <c r="E90" i="1"/>
  <c r="E85" i="1"/>
  <c r="E83" i="1"/>
  <c r="E80" i="1"/>
  <c r="E74" i="1"/>
  <c r="E71" i="1"/>
  <c r="E66" i="1" l="1"/>
  <c r="E58" i="1"/>
  <c r="E54" i="1"/>
  <c r="E52" i="1"/>
  <c r="E43" i="1"/>
  <c r="E100" i="1" l="1"/>
  <c r="E101" i="1" s="1"/>
  <c r="L99" i="1"/>
  <c r="L97" i="1"/>
  <c r="L96" i="1"/>
  <c r="L94" i="1"/>
  <c r="L91" i="1"/>
  <c r="L89" i="1"/>
  <c r="L88" i="1"/>
  <c r="L87" i="1"/>
  <c r="L86" i="1"/>
  <c r="L84" i="1"/>
  <c r="L82" i="1"/>
  <c r="L81" i="1"/>
  <c r="L79" i="1"/>
  <c r="L78" i="1"/>
  <c r="L77" i="1"/>
  <c r="L76" i="1"/>
  <c r="L75" i="1"/>
  <c r="L73" i="1"/>
  <c r="L72" i="1"/>
  <c r="L70" i="1"/>
  <c r="L69" i="1"/>
  <c r="L68" i="1"/>
  <c r="L67" i="1"/>
  <c r="L65" i="1"/>
  <c r="L64" i="1"/>
  <c r="L63" i="1"/>
  <c r="L62" i="1"/>
  <c r="L61" i="1"/>
  <c r="L60" i="1"/>
  <c r="L59" i="1"/>
  <c r="L57" i="1"/>
  <c r="L56" i="1"/>
  <c r="L55" i="1"/>
  <c r="L53" i="1"/>
  <c r="L51" i="1"/>
  <c r="L50" i="1"/>
  <c r="L48" i="1"/>
  <c r="L47" i="1"/>
  <c r="L46" i="1"/>
  <c r="L45" i="1"/>
  <c r="L44" i="1"/>
  <c r="J99" i="1"/>
  <c r="J97" i="1"/>
  <c r="J96" i="1"/>
  <c r="J94" i="1"/>
  <c r="J91" i="1"/>
  <c r="J89" i="1"/>
  <c r="J88" i="1"/>
  <c r="J87" i="1"/>
  <c r="J86" i="1"/>
  <c r="J84" i="1"/>
  <c r="J82" i="1"/>
  <c r="J81" i="1"/>
  <c r="J79" i="1"/>
  <c r="J78" i="1"/>
  <c r="J77" i="1"/>
  <c r="J76" i="1"/>
  <c r="J75" i="1"/>
  <c r="J73" i="1"/>
  <c r="J72" i="1"/>
  <c r="J70" i="1"/>
  <c r="J69" i="1"/>
  <c r="J68" i="1"/>
  <c r="J67" i="1"/>
  <c r="J65" i="1"/>
  <c r="J64" i="1"/>
  <c r="J63" i="1"/>
  <c r="J62" i="1"/>
  <c r="J61" i="1"/>
  <c r="J60" i="1"/>
  <c r="J59" i="1"/>
  <c r="J57" i="1"/>
  <c r="J56" i="1"/>
  <c r="J55" i="1"/>
  <c r="J53" i="1"/>
  <c r="J51" i="1"/>
  <c r="J50" i="1"/>
  <c r="J49" i="1"/>
  <c r="J48" i="1"/>
  <c r="J47" i="1"/>
  <c r="J46" i="1"/>
  <c r="J45" i="1"/>
  <c r="J44" i="1"/>
  <c r="K98" i="1"/>
  <c r="K95" i="1"/>
  <c r="K90" i="1"/>
  <c r="K85" i="1"/>
  <c r="K83" i="1"/>
  <c r="K80" i="1"/>
  <c r="K74" i="1"/>
  <c r="K71" i="1"/>
  <c r="K66" i="1"/>
  <c r="K58" i="1"/>
  <c r="K54" i="1"/>
  <c r="K52" i="1"/>
  <c r="K43" i="1"/>
  <c r="I98" i="1"/>
  <c r="I95" i="1"/>
  <c r="I90" i="1"/>
  <c r="I85" i="1"/>
  <c r="I83" i="1"/>
  <c r="I80" i="1"/>
  <c r="I74" i="1"/>
  <c r="I71" i="1"/>
  <c r="I66" i="1"/>
  <c r="I58" i="1"/>
  <c r="I54" i="1"/>
  <c r="I52" i="1"/>
  <c r="I43" i="1"/>
  <c r="F98" i="1"/>
  <c r="F95" i="1"/>
  <c r="F90" i="1"/>
  <c r="F85" i="1"/>
  <c r="F83" i="1"/>
  <c r="F80" i="1"/>
  <c r="F74" i="1"/>
  <c r="F71" i="1"/>
  <c r="F66" i="1"/>
  <c r="F58" i="1"/>
  <c r="F54" i="1"/>
  <c r="F52" i="1"/>
  <c r="F43" i="1"/>
  <c r="D98" i="1"/>
  <c r="D95" i="1"/>
  <c r="D90" i="1"/>
  <c r="D85" i="1"/>
  <c r="D83" i="1"/>
  <c r="D80" i="1"/>
  <c r="D74" i="1"/>
  <c r="D71" i="1"/>
  <c r="D66" i="1"/>
  <c r="D58" i="1"/>
  <c r="D54" i="1"/>
  <c r="D52" i="1"/>
  <c r="D43" i="1"/>
  <c r="C98" i="1"/>
  <c r="C95" i="1"/>
  <c r="C90" i="1"/>
  <c r="C85" i="1"/>
  <c r="C83" i="1"/>
  <c r="C80" i="1"/>
  <c r="C74" i="1"/>
  <c r="C71" i="1"/>
  <c r="C66" i="1"/>
  <c r="C58" i="1"/>
  <c r="C54" i="1"/>
  <c r="C52" i="1"/>
  <c r="C43" i="1"/>
  <c r="H71" i="1" l="1"/>
  <c r="G71" i="1"/>
  <c r="G74" i="1"/>
  <c r="H74" i="1"/>
  <c r="H80" i="1"/>
  <c r="G80" i="1"/>
  <c r="G43" i="1"/>
  <c r="H43" i="1"/>
  <c r="J83" i="1"/>
  <c r="G83" i="1"/>
  <c r="H83" i="1"/>
  <c r="H52" i="1"/>
  <c r="G52" i="1"/>
  <c r="G85" i="1"/>
  <c r="H85" i="1"/>
  <c r="G58" i="1"/>
  <c r="H58" i="1"/>
  <c r="G95" i="1"/>
  <c r="H95" i="1"/>
  <c r="G66" i="1"/>
  <c r="H66" i="1"/>
  <c r="H98" i="1"/>
  <c r="G98" i="1"/>
  <c r="G54" i="1"/>
  <c r="H54" i="1"/>
  <c r="H90" i="1"/>
  <c r="G90" i="1"/>
  <c r="C100" i="1"/>
  <c r="F100" i="1"/>
  <c r="D100" i="1"/>
  <c r="I100" i="1"/>
  <c r="L83" i="1"/>
  <c r="K100" i="1"/>
  <c r="J98" i="1"/>
  <c r="J90" i="1"/>
  <c r="L71" i="1"/>
  <c r="J66" i="1"/>
  <c r="J58" i="1"/>
  <c r="J54" i="1"/>
  <c r="J43" i="1"/>
  <c r="L43" i="1"/>
  <c r="J80" i="1"/>
  <c r="J95" i="1"/>
  <c r="L74" i="1"/>
  <c r="L90" i="1"/>
  <c r="L58" i="1"/>
  <c r="L80" i="1"/>
  <c r="J52" i="1"/>
  <c r="J71" i="1"/>
  <c r="J85" i="1"/>
  <c r="L66" i="1"/>
  <c r="L98" i="1"/>
  <c r="J74" i="1"/>
  <c r="L54" i="1"/>
  <c r="L85" i="1"/>
  <c r="L95" i="1"/>
  <c r="L52" i="1"/>
  <c r="L100" i="1" l="1"/>
  <c r="H100" i="1"/>
  <c r="G100" i="1"/>
  <c r="J100" i="1"/>
  <c r="L115" i="1" l="1"/>
  <c r="L113" i="1"/>
  <c r="L112" i="1"/>
  <c r="L108" i="1"/>
  <c r="L104" i="1"/>
  <c r="L38" i="1"/>
  <c r="L37" i="1"/>
  <c r="L36" i="1"/>
  <c r="L29" i="1"/>
  <c r="L28" i="1"/>
  <c r="L27" i="1"/>
  <c r="L26" i="1"/>
  <c r="L25" i="1"/>
  <c r="L23" i="1"/>
  <c r="L22" i="1"/>
  <c r="L20" i="1"/>
  <c r="L18" i="1"/>
  <c r="L17" i="1"/>
  <c r="L15" i="1"/>
  <c r="L13" i="1"/>
  <c r="L11" i="1"/>
  <c r="J115" i="1"/>
  <c r="J113" i="1"/>
  <c r="J112" i="1"/>
  <c r="J108" i="1"/>
  <c r="J104" i="1"/>
  <c r="J38" i="1"/>
  <c r="J37" i="1"/>
  <c r="J36" i="1"/>
  <c r="J29" i="1"/>
  <c r="J28" i="1"/>
  <c r="J27" i="1"/>
  <c r="J26" i="1"/>
  <c r="J25" i="1"/>
  <c r="J23" i="1"/>
  <c r="J22" i="1"/>
  <c r="J20" i="1"/>
  <c r="J18" i="1"/>
  <c r="J17" i="1"/>
  <c r="J16" i="1"/>
  <c r="J15" i="1"/>
  <c r="J13" i="1"/>
  <c r="J11" i="1"/>
  <c r="K31" i="1"/>
  <c r="L32" i="1"/>
  <c r="D114" i="1"/>
  <c r="D111" i="1"/>
  <c r="D107" i="1"/>
  <c r="D103" i="1"/>
  <c r="D31" i="1"/>
  <c r="D9" i="1" l="1"/>
  <c r="F31" i="1"/>
  <c r="I31" i="1"/>
  <c r="J32" i="1"/>
  <c r="D116" i="1"/>
  <c r="C103" i="1"/>
  <c r="C107" i="1"/>
  <c r="C114" i="1"/>
  <c r="I103" i="1"/>
  <c r="K103" i="1"/>
  <c r="I107" i="1"/>
  <c r="K107" i="1"/>
  <c r="I114" i="1"/>
  <c r="K114" i="1"/>
  <c r="I111" i="1"/>
  <c r="K111" i="1"/>
  <c r="F107" i="1"/>
  <c r="F114" i="1"/>
  <c r="F103" i="1"/>
  <c r="F111" i="1"/>
  <c r="L114" i="1" l="1"/>
  <c r="D41" i="1"/>
  <c r="D101" i="1" s="1"/>
  <c r="G9" i="1"/>
  <c r="H107" i="1"/>
  <c r="G107" i="1"/>
  <c r="H111" i="1"/>
  <c r="G111" i="1"/>
  <c r="H103" i="1"/>
  <c r="G103" i="1"/>
  <c r="H114" i="1"/>
  <c r="G114" i="1"/>
  <c r="L103" i="1"/>
  <c r="G31" i="1"/>
  <c r="H31" i="1"/>
  <c r="J111" i="1"/>
  <c r="J31" i="1"/>
  <c r="L10" i="1"/>
  <c r="L12" i="1"/>
  <c r="J107" i="1"/>
  <c r="L107" i="1"/>
  <c r="L111" i="1"/>
  <c r="J114" i="1"/>
  <c r="J103" i="1"/>
  <c r="L31" i="1"/>
  <c r="F116" i="1"/>
  <c r="C116" i="1"/>
  <c r="I116" i="1"/>
  <c r="K116" i="1"/>
  <c r="J12" i="1"/>
  <c r="G116" i="1" l="1"/>
  <c r="H116" i="1"/>
  <c r="J19" i="1"/>
  <c r="J10" i="1"/>
  <c r="L14" i="1"/>
  <c r="J116" i="1"/>
  <c r="J14" i="1"/>
  <c r="L19" i="1"/>
  <c r="L116" i="1"/>
  <c r="C101" i="1"/>
  <c r="J9" i="1" l="1"/>
  <c r="K41" i="1"/>
  <c r="L9" i="1"/>
  <c r="I41" i="1"/>
  <c r="F41" i="1"/>
  <c r="G41" i="1" l="1"/>
  <c r="H41" i="1"/>
  <c r="L41" i="1"/>
  <c r="K101" i="1"/>
  <c r="I101" i="1"/>
  <c r="J41" i="1"/>
  <c r="F101" i="1"/>
  <c r="H101" i="1" l="1"/>
  <c r="G101" i="1"/>
  <c r="L101" i="1"/>
  <c r="J101" i="1"/>
</calcChain>
</file>

<file path=xl/sharedStrings.xml><?xml version="1.0" encoding="utf-8"?>
<sst xmlns="http://schemas.openxmlformats.org/spreadsheetml/2006/main" count="231" uniqueCount="220">
  <si>
    <t xml:space="preserve">Код </t>
  </si>
  <si>
    <t>проект</t>
  </si>
  <si>
    <t>1 00 00</t>
  </si>
  <si>
    <t>1 01 00</t>
  </si>
  <si>
    <t>НАЛОГИ НА ПРИБЫЛЬ, ДОХОДЫ</t>
  </si>
  <si>
    <t>1 01 02</t>
  </si>
  <si>
    <t>Налог на доходы физических лиц</t>
  </si>
  <si>
    <t>1 03 00</t>
  </si>
  <si>
    <t>НАЛОГИ НА ТОВАРЫ (РАБОТЫ, УСЛУГИ), РЕАЛИЗУЕМЫЕ НА ТЕРРИТОРИИ РОССИЙСКОЙ ФЕДЕРАЦИИ</t>
  </si>
  <si>
    <t>1 03 02</t>
  </si>
  <si>
    <t>Акцизы по подакцизным товарам (продукции), производимым на территории Российской Федерации</t>
  </si>
  <si>
    <t>1 05 00</t>
  </si>
  <si>
    <t>НАЛОГИ НА СОВОКУПНЫЙ ДОХОД</t>
  </si>
  <si>
    <t>1 05 01</t>
  </si>
  <si>
    <t>Налог, взимаемый в связи с применением упрощенной системы налогообложения</t>
  </si>
  <si>
    <t>1 05 02</t>
  </si>
  <si>
    <t>Единый налог на вмененный доход для отдельных видов деятельности</t>
  </si>
  <si>
    <t>1 05 03</t>
  </si>
  <si>
    <t>Единый сельскохозяйственный налог</t>
  </si>
  <si>
    <t>1 05 04</t>
  </si>
  <si>
    <t>Налог, взимаемый в связи с применением патентной системы налогообложения</t>
  </si>
  <si>
    <t>1 06 00</t>
  </si>
  <si>
    <t>НАЛОГИ НА ИМУЩЕСТВО</t>
  </si>
  <si>
    <t>1 06 01</t>
  </si>
  <si>
    <t>Налог на имущество физических лиц</t>
  </si>
  <si>
    <t>1 06 06</t>
  </si>
  <si>
    <t xml:space="preserve">Земельный налог </t>
  </si>
  <si>
    <t>1 08 00</t>
  </si>
  <si>
    <t>ГОСУДАРСТВЕННАЯ ПОШЛИНА</t>
  </si>
  <si>
    <t>1 11 00</t>
  </si>
  <si>
    <t>ДОХОДЫ ОТ ИСПОЛЬЗОВАНИЯ ИМУЩЕСТВА, НАХОДЯЩЕГОСЯ В ГОСУДАРСТВЕННОЙ И МУНИЦИПАЛЬНОЙ СОБСТВЕННОСТИ</t>
  </si>
  <si>
    <t>1 12 00</t>
  </si>
  <si>
    <t>ПЛАТЕЖИ ПРИ ПОЛЬЗОВАНИИ ПРИРОДНЫМИ РЕСУРСАМИ</t>
  </si>
  <si>
    <t>1 13 00</t>
  </si>
  <si>
    <t>1 14 00</t>
  </si>
  <si>
    <t>ДОХОДЫ ОТ ПРОДАЖИ МАТЕРИАЛЬНЫХ И НЕМАТЕРИАЛЬНЫХ АКТИВОВ</t>
  </si>
  <si>
    <t>1 16 00</t>
  </si>
  <si>
    <t>ШТРАФЫ, САНКЦИИ, ВОЗМЕЩЕНИЕ УЩЕРБА</t>
  </si>
  <si>
    <t>2 00 00</t>
  </si>
  <si>
    <t xml:space="preserve"> БЕЗВОЗМЕЗДНЫЕ ПОСТУПЛЕНИЯ</t>
  </si>
  <si>
    <t>2 02 00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</si>
  <si>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</si>
  <si>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</si>
  <si>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ВСЕГО ДОХОДОВ</t>
  </si>
  <si>
    <t xml:space="preserve">ПРЕВЫШЕНИЕ РАСХОДОВ НАД ДОХОДАМИ (ДЕФИЦИТ) </t>
  </si>
  <si>
    <t>Привлечение</t>
  </si>
  <si>
    <t>01 02 0</t>
  </si>
  <si>
    <t>Получение кредитов от кредитных организаций в валюте Российской Федерации</t>
  </si>
  <si>
    <t>01 03 0</t>
  </si>
  <si>
    <t>Погашение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</si>
  <si>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</si>
  <si>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</si>
  <si>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01 05 0</t>
  </si>
  <si>
    <t>Изменение остатков средств на счетах по учету средств бюджета</t>
  </si>
  <si>
    <t xml:space="preserve">Увеличение прочих остатков средств бюджетов </t>
  </si>
  <si>
    <t xml:space="preserve">Уменьшение прочих  остатков денежных средств бюджетов </t>
  </si>
  <si>
    <t>01 06 0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</si>
  <si>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</si>
  <si>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собственности городских округов</t>
  </si>
  <si>
    <t>Всего источников  финансирования дефицита бюджета</t>
  </si>
  <si>
    <t>НАЛОГОВЫЕ И НЕНАЛОГОВЫЕ ДОХОДЫ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</si>
  <si>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остатков средств на счетах бюджетов городских округов)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</si>
  <si>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городских округов)</t>
  </si>
  <si>
    <t>отчёт</t>
  </si>
  <si>
    <t>1 09 00</t>
  </si>
  <si>
    <t>ЗАДОЛЖЕННОСТЬ И ПЕРЕРАСЧЕТЫ ПО ОТМЕНЕННЫМ НАЛОГАМ, СБОРАМ И ИНЫМ ОБЯЗАТЕЛЬНЫМ ПЛАТЕЖАМ</t>
  </si>
  <si>
    <t>1 17 00</t>
  </si>
  <si>
    <t>ПРОЧИЕ НЕНАЛОГОВЫЕ ДОХОДЫ</t>
  </si>
  <si>
    <t>2 19 00</t>
  </si>
  <si>
    <t>ДОХОДЫ</t>
  </si>
  <si>
    <t>(тыс. рублей)</t>
  </si>
  <si>
    <t>ИСТОЧНИКИ ФИНАНСИРОВАНИЯ ДЕФИЦИТА БЮДЖЕТА</t>
  </si>
  <si>
    <t>2 02 15</t>
  </si>
  <si>
    <t>2 02 20</t>
  </si>
  <si>
    <t>2 02 30</t>
  </si>
  <si>
    <t>Субвенции бюджетам бюджетной системы Российской Федерации</t>
  </si>
  <si>
    <t>2 02 40</t>
  </si>
  <si>
    <t>2 07 00</t>
  </si>
  <si>
    <t xml:space="preserve">Приложение 1 к пояснительной записке </t>
  </si>
  <si>
    <t>2020 год</t>
  </si>
  <si>
    <t>% роста (снижения) к 2020 году</t>
  </si>
  <si>
    <t>ДОХОДЫ ОТ ОКАЗАНИЯ ПЛАТНЫХ УСЛУГ И КОМПЕНСАЦИИ ЗАТРАТ ГОСУДАРСТВА</t>
  </si>
  <si>
    <t>Получение бюджетных кредитов от других бюджетов бюджетной системы Российской Федерации в валюте Российской Федерации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</si>
  <si>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</si>
  <si>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</si>
  <si>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</si>
  <si>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</si>
  <si>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</si>
  <si>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 xml:space="preserve">Наименование </t>
  </si>
  <si>
    <t xml:space="preserve">ВСЕГО РАСХОДОВ </t>
  </si>
  <si>
    <t>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</si>
  <si>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</si>
  <si>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</si>
  <si>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</si>
  <si>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</si>
  <si>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</si>
  <si>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</si>
  <si>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</si>
  <si>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</si>
  <si>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</si>
  <si>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</si>
  <si>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</si>
  <si>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</si>
  <si>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</si>
  <si>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</si>
  <si>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</si>
  <si>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</si>
  <si>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</si>
  <si>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</si>
  <si>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</si>
  <si>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</si>
  <si>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</si>
  <si>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</si>
  <si>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</si>
  <si>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</si>
  <si>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</si>
  <si>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</si>
  <si>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</si>
  <si>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</si>
  <si>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</si>
  <si>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</si>
  <si>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</si>
  <si>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</si>
  <si>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</si>
  <si>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</si>
  <si>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</si>
  <si>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</si>
  <si>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</si>
  <si>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</si>
  <si>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</si>
  <si>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</si>
  <si>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</si>
  <si>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</si>
  <si>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</si>
  <si>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</si>
  <si>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</si>
  <si>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</si>
  <si>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</si>
  <si>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</si>
  <si>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</si>
  <si>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</si>
  <si>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</si>
  <si>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</si>
  <si>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</si>
  <si>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</si>
  <si>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</si>
  <si>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</si>
  <si>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01 02</t>
  </si>
  <si>
    <t>01 03</t>
  </si>
  <si>
    <t>01 04</t>
  </si>
  <si>
    <t>01 05</t>
  </si>
  <si>
    <t>01 06</t>
  </si>
  <si>
    <t>01 07</t>
  </si>
  <si>
    <t>01 11</t>
  </si>
  <si>
    <t>01 13</t>
  </si>
  <si>
    <t>02 03</t>
  </si>
  <si>
    <t>03 04</t>
  </si>
  <si>
    <t>03 09</t>
  </si>
  <si>
    <t>03 14</t>
  </si>
  <si>
    <t>04 01</t>
  </si>
  <si>
    <t>04 05</t>
  </si>
  <si>
    <t>04 07</t>
  </si>
  <si>
    <t>04 08</t>
  </si>
  <si>
    <t>04 09</t>
  </si>
  <si>
    <t>04 10</t>
  </si>
  <si>
    <t>04 12</t>
  </si>
  <si>
    <t>05 01</t>
  </si>
  <si>
    <t>05 02</t>
  </si>
  <si>
    <t>05 03</t>
  </si>
  <si>
    <t>05 05</t>
  </si>
  <si>
    <t>06 03</t>
  </si>
  <si>
    <t>06 05</t>
  </si>
  <si>
    <t>07 01</t>
  </si>
  <si>
    <t>07 02</t>
  </si>
  <si>
    <t>07 03</t>
  </si>
  <si>
    <t>07 07</t>
  </si>
  <si>
    <t>07 09</t>
  </si>
  <si>
    <t>08 01</t>
  </si>
  <si>
    <t>08 04</t>
  </si>
  <si>
    <t>09 09</t>
  </si>
  <si>
    <t>10 01</t>
  </si>
  <si>
    <t>10 03</t>
  </si>
  <si>
    <t>10 04</t>
  </si>
  <si>
    <t>10 06</t>
  </si>
  <si>
    <t>11 01</t>
  </si>
  <si>
    <t>11 02</t>
  </si>
  <si>
    <t>11 05</t>
  </si>
  <si>
    <t>12 02</t>
  </si>
  <si>
    <t>12 04</t>
  </si>
  <si>
    <t>13 01</t>
  </si>
  <si>
    <t>01 00</t>
  </si>
  <si>
    <t>02 00</t>
  </si>
  <si>
    <t>03 00</t>
  </si>
  <si>
    <t>04 00</t>
  </si>
  <si>
    <t>05 00</t>
  </si>
  <si>
    <t>06 00</t>
  </si>
  <si>
    <t>07 00</t>
  </si>
  <si>
    <t>08 00</t>
  </si>
  <si>
    <t>09 00</t>
  </si>
  <si>
    <t>10 00</t>
  </si>
  <si>
    <t>11 00</t>
  </si>
  <si>
    <t>12 00</t>
  </si>
  <si>
    <t>13 00</t>
  </si>
  <si>
    <t>ОСНОВНЫЕ ПАРАМЕТРЫ БЮДЖЕТА ГОРОДА ЮГОРСКА НА 2020 ГОД И НА ПЛАНОВЫЙ ПЕРИОД 2021 И 2022 ГОДОВ</t>
  </si>
  <si>
    <t>2018 год</t>
  </si>
  <si>
    <t xml:space="preserve">2019 год </t>
  </si>
  <si>
    <t>план 
(решение от 25.12.2018 
№ 93)</t>
  </si>
  <si>
    <t>2021 год</t>
  </si>
  <si>
    <t xml:space="preserve"> 2022 год</t>
  </si>
  <si>
    <t>% роста (снижения) к 2021 году</t>
  </si>
  <si>
    <t>11 03</t>
  </si>
  <si>
    <t>Спорт высших достижений</t>
  </si>
  <si>
    <t>1 06 04</t>
  </si>
  <si>
    <t>Транспортный налог</t>
  </si>
  <si>
    <t>% роста (снижения) к 2019 году к плану (решение от 25.12.2018 №93)</t>
  </si>
  <si>
    <t>% роста (снижения) к 2019 году к плану (решение от 14.10.2018 №68)</t>
  </si>
  <si>
    <t>план (решение от 14.10.2019 
№ 68)</t>
  </si>
  <si>
    <t xml:space="preserve"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- Югры </t>
  </si>
  <si>
    <t>более чем в 90 раз</t>
  </si>
  <si>
    <t>более чем в 5 раз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</si>
</sst>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2"/>
      <color theme="1"/>
      <name val="Cambria"/>
      <family val="2"/>
      <charset val="204"/>
      <scheme val="maj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justify" vertical="top"/>
    </xf>
    <xf numFmtId="0" fontId="1" fillId="2" borderId="1" xfId="0" applyFont="1" applyFill="1" applyBorder="1" applyAlignment="1">
      <alignment horizontal="justify"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1" xfId="0" applyFont="1" applyFill="1" applyBorder="1" applyAlignment="1">
      <alignment horizontal="justify" vertical="top"/>
    </xf>
    <xf numFmtId="0" fontId="1" fillId="0" borderId="0" xfId="0" applyFont="1"/>
    <xf numFmtId="164" fontId="2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2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64" fontId="1" fillId="3" borderId="1" xfId="0" applyNumberFormat="1" applyFont="1" applyFill="1" applyBorder="1" applyAlignment="1">
      <alignment horizontal="right" vertical="center"/>
    </xf>
    <xf numFmtId="164" fontId="1" fillId="3" borderId="1" xfId="1" applyNumberFormat="1" applyFont="1" applyFill="1" applyBorder="1" applyAlignment="1" applyProtection="1">
      <alignment horizontal="right" vertical="center"/>
      <protection hidden="1"/>
    </xf>
    <xf numFmtId="0" fontId="5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164" fontId="5" fillId="3" borderId="0" xfId="0" applyNumberFormat="1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8"/>
  <sheetViews>
    <sheetView showGridLines="0" tabSelected="1" zoomScale="80" zoomScaleNormal="80" zoomScaleSheetLayoutView="90" workbookViewId="0">
      <pane ySplit="6" topLeftCell="A7" activePane="bottomLeft" state="frozen"/>
      <selection pane="bottomLeft" activeCell="I8" sqref="I8"/>
    </sheetView>
  </sheetViews>
  <sheetFormatPr defaultColWidth="8.90625" defaultRowHeight="15.6" x14ac:dyDescent="0.25"/>
  <cols>
    <col min="1" max="1" width="6.81640625" style="1" customWidth="1"/>
    <col min="2" max="2" width="36" style="2" customWidth="1"/>
    <col min="3" max="4" width="11.1796875" style="18" customWidth="1"/>
    <col min="5" max="5" width="10.6328125" style="40" customWidth="1"/>
    <col min="6" max="6" width="10.36328125" style="40" bestFit="1" customWidth="1"/>
    <col min="7" max="7" width="10.36328125" style="40" customWidth="1"/>
    <col min="8" max="8" width="9.6328125" style="18" customWidth="1"/>
    <col min="9" max="9" width="10.08984375" style="40" customWidth="1"/>
    <col min="10" max="10" width="9.6328125" style="18" customWidth="1"/>
    <col min="11" max="11" width="10.08984375" style="40" customWidth="1"/>
    <col min="12" max="12" width="10.36328125" style="18" customWidth="1"/>
    <col min="13" max="16384" width="8.90625" style="2"/>
  </cols>
  <sheetData>
    <row r="1" spans="1:12" x14ac:dyDescent="0.25">
      <c r="L1" s="19" t="s">
        <v>78</v>
      </c>
    </row>
    <row r="2" spans="1:12" x14ac:dyDescent="0.25">
      <c r="L2" s="19"/>
    </row>
    <row r="3" spans="1:12" ht="33" customHeight="1" x14ac:dyDescent="0.25">
      <c r="A3" s="46" t="s">
        <v>203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x14ac:dyDescent="0.25">
      <c r="C4" s="2"/>
      <c r="D4" s="2"/>
      <c r="E4" s="41"/>
      <c r="F4" s="41"/>
      <c r="G4" s="41"/>
      <c r="H4" s="2"/>
      <c r="I4" s="41"/>
      <c r="J4" s="2"/>
      <c r="K4" s="41"/>
      <c r="L4" s="35" t="s">
        <v>70</v>
      </c>
    </row>
    <row r="5" spans="1:12" s="1" customFormat="1" ht="18.75" customHeight="1" x14ac:dyDescent="0.25">
      <c r="A5" s="47" t="s">
        <v>0</v>
      </c>
      <c r="B5" s="47" t="s">
        <v>88</v>
      </c>
      <c r="C5" s="14" t="s">
        <v>204</v>
      </c>
      <c r="D5" s="49" t="s">
        <v>205</v>
      </c>
      <c r="E5" s="50"/>
      <c r="F5" s="48" t="s">
        <v>79</v>
      </c>
      <c r="G5" s="48"/>
      <c r="H5" s="48"/>
      <c r="I5" s="48" t="s">
        <v>207</v>
      </c>
      <c r="J5" s="48"/>
      <c r="K5" s="48" t="s">
        <v>208</v>
      </c>
      <c r="L5" s="48"/>
    </row>
    <row r="6" spans="1:12" s="1" customFormat="1" ht="114.75" customHeight="1" x14ac:dyDescent="0.25">
      <c r="A6" s="47"/>
      <c r="B6" s="47"/>
      <c r="C6" s="34" t="s">
        <v>63</v>
      </c>
      <c r="D6" s="34" t="s">
        <v>206</v>
      </c>
      <c r="E6" s="42" t="s">
        <v>216</v>
      </c>
      <c r="F6" s="42" t="s">
        <v>1</v>
      </c>
      <c r="G6" s="44" t="s">
        <v>214</v>
      </c>
      <c r="H6" s="44" t="s">
        <v>215</v>
      </c>
      <c r="I6" s="42" t="s">
        <v>1</v>
      </c>
      <c r="J6" s="34" t="s">
        <v>80</v>
      </c>
      <c r="K6" s="42" t="s">
        <v>1</v>
      </c>
      <c r="L6" s="34" t="s">
        <v>209</v>
      </c>
    </row>
    <row r="7" spans="1:12" s="1" customFormat="1" ht="15.75" customHeight="1" x14ac:dyDescent="0.25">
      <c r="A7" s="34">
        <v>1</v>
      </c>
      <c r="B7" s="34">
        <v>2</v>
      </c>
      <c r="C7" s="34">
        <v>3</v>
      </c>
      <c r="D7" s="34">
        <v>4</v>
      </c>
      <c r="E7" s="42">
        <v>5</v>
      </c>
      <c r="F7" s="42">
        <v>6</v>
      </c>
      <c r="G7" s="42">
        <v>7</v>
      </c>
      <c r="H7" s="34">
        <v>8</v>
      </c>
      <c r="I7" s="42">
        <v>9</v>
      </c>
      <c r="J7" s="34">
        <v>10</v>
      </c>
      <c r="K7" s="42">
        <v>11</v>
      </c>
      <c r="L7" s="34">
        <v>12</v>
      </c>
    </row>
    <row r="8" spans="1:12" x14ac:dyDescent="0.25">
      <c r="A8" s="34"/>
      <c r="B8" s="14" t="s">
        <v>69</v>
      </c>
      <c r="C8" s="34"/>
      <c r="D8" s="34"/>
      <c r="E8" s="42"/>
      <c r="F8" s="42"/>
      <c r="G8" s="42"/>
      <c r="H8" s="34"/>
      <c r="I8" s="42"/>
      <c r="J8" s="34"/>
      <c r="K8" s="42"/>
      <c r="L8" s="34"/>
    </row>
    <row r="9" spans="1:12" ht="31.2" x14ac:dyDescent="0.25">
      <c r="A9" s="3" t="s">
        <v>2</v>
      </c>
      <c r="B9" s="21" t="s">
        <v>60</v>
      </c>
      <c r="C9" s="23">
        <f>SUM(C10+C12+C14+C19+C23+C25+C26+C27+C28+C29+C24+C30)</f>
        <v>1133512.3</v>
      </c>
      <c r="D9" s="23">
        <f>SUM(D10+D12+D14+D19+D23+D25+D26+D27+D28+D29)</f>
        <v>1335648.0000000002</v>
      </c>
      <c r="E9" s="23">
        <f t="shared" ref="E9" si="0">SUM(E10+E12+E14+E19+E23+E25+E26+E27+E28+E29+E24+E30)</f>
        <v>1378175</v>
      </c>
      <c r="F9" s="23">
        <f>SUM(F10+F12+F14+F19+F23+F25+F26+F27+F28+F29+F30)</f>
        <v>1435969.1</v>
      </c>
      <c r="G9" s="23">
        <f>F9/D9*100</f>
        <v>107.51104332878123</v>
      </c>
      <c r="H9" s="23">
        <f>F9/E9*100</f>
        <v>104.19352404447912</v>
      </c>
      <c r="I9" s="23">
        <f>SUM(I10+I12+I14+I19+I23+I25+I26+I27+I28+I29+I30)</f>
        <v>1381591.4</v>
      </c>
      <c r="J9" s="23">
        <f t="shared" ref="J9:J23" si="1">SUM(I9/F9)*100</f>
        <v>96.213170603740693</v>
      </c>
      <c r="K9" s="23">
        <f>SUM(K10+K12+K14+K19+K23+K25+K26+K27+K28+K29+K30)</f>
        <v>1418545.3</v>
      </c>
      <c r="L9" s="23">
        <f t="shared" ref="L9:L23" si="2">SUM(K9/I9)*100</f>
        <v>102.67473436791805</v>
      </c>
    </row>
    <row r="10" spans="1:12" ht="22.5" customHeight="1" x14ac:dyDescent="0.25">
      <c r="A10" s="4" t="s">
        <v>3</v>
      </c>
      <c r="B10" s="16" t="s">
        <v>4</v>
      </c>
      <c r="C10" s="38">
        <v>810719.7</v>
      </c>
      <c r="D10" s="38">
        <v>1076214.6000000001</v>
      </c>
      <c r="E10" s="38">
        <v>1076214.6000000001</v>
      </c>
      <c r="F10" s="38">
        <v>1146103.3999999999</v>
      </c>
      <c r="G10" s="38">
        <f t="shared" ref="G10:G73" si="3">F10/D10*100</f>
        <v>106.49394646755394</v>
      </c>
      <c r="H10" s="38">
        <f t="shared" ref="H10:H73" si="4">F10/E10*100</f>
        <v>106.49394646755394</v>
      </c>
      <c r="I10" s="38">
        <v>1089148.2</v>
      </c>
      <c r="J10" s="38">
        <f t="shared" si="1"/>
        <v>95.030535639280018</v>
      </c>
      <c r="K10" s="38">
        <v>1124969.3999999999</v>
      </c>
      <c r="L10" s="38">
        <f t="shared" si="2"/>
        <v>103.28891880829441</v>
      </c>
    </row>
    <row r="11" spans="1:12" x14ac:dyDescent="0.25">
      <c r="A11" s="4" t="s">
        <v>5</v>
      </c>
      <c r="B11" s="16" t="s">
        <v>6</v>
      </c>
      <c r="C11" s="38">
        <v>810719.7</v>
      </c>
      <c r="D11" s="38">
        <v>1076214.6000000001</v>
      </c>
      <c r="E11" s="38">
        <v>1076214.6000000001</v>
      </c>
      <c r="F11" s="38">
        <v>1146103.3999999999</v>
      </c>
      <c r="G11" s="38">
        <f t="shared" si="3"/>
        <v>106.49394646755394</v>
      </c>
      <c r="H11" s="38">
        <f t="shared" si="4"/>
        <v>106.49394646755394</v>
      </c>
      <c r="I11" s="38">
        <v>1089148.2</v>
      </c>
      <c r="J11" s="38">
        <f t="shared" si="1"/>
        <v>95.030535639280018</v>
      </c>
      <c r="K11" s="38">
        <v>1124969.3999999999</v>
      </c>
      <c r="L11" s="38">
        <f t="shared" si="2"/>
        <v>103.28891880829441</v>
      </c>
    </row>
    <row r="12" spans="1:12" ht="48" customHeight="1" x14ac:dyDescent="0.25">
      <c r="A12" s="4" t="s">
        <v>7</v>
      </c>
      <c r="B12" s="16" t="s">
        <v>8</v>
      </c>
      <c r="C12" s="38">
        <v>21720.9</v>
      </c>
      <c r="D12" s="38">
        <v>22460.799999999999</v>
      </c>
      <c r="E12" s="38">
        <v>24884.7</v>
      </c>
      <c r="F12" s="38">
        <v>23174.9</v>
      </c>
      <c r="G12" s="38">
        <f t="shared" si="3"/>
        <v>103.17931685425275</v>
      </c>
      <c r="H12" s="38">
        <f t="shared" si="4"/>
        <v>93.129111462063037</v>
      </c>
      <c r="I12" s="38">
        <v>25345.1</v>
      </c>
      <c r="J12" s="38">
        <f t="shared" si="1"/>
        <v>109.36444170201381</v>
      </c>
      <c r="K12" s="38">
        <v>25345.1</v>
      </c>
      <c r="L12" s="38">
        <f t="shared" si="2"/>
        <v>100</v>
      </c>
    </row>
    <row r="13" spans="1:12" ht="46.8" x14ac:dyDescent="0.25">
      <c r="A13" s="4" t="s">
        <v>9</v>
      </c>
      <c r="B13" s="16" t="s">
        <v>10</v>
      </c>
      <c r="C13" s="38">
        <v>21720.9</v>
      </c>
      <c r="D13" s="38">
        <v>22460.799999999999</v>
      </c>
      <c r="E13" s="38">
        <v>24884.7</v>
      </c>
      <c r="F13" s="38">
        <v>23174.9</v>
      </c>
      <c r="G13" s="38">
        <f t="shared" si="3"/>
        <v>103.17931685425275</v>
      </c>
      <c r="H13" s="38">
        <f t="shared" si="4"/>
        <v>93.129111462063037</v>
      </c>
      <c r="I13" s="38">
        <v>25345.1</v>
      </c>
      <c r="J13" s="38">
        <f t="shared" si="1"/>
        <v>109.36444170201381</v>
      </c>
      <c r="K13" s="38">
        <v>25345.1</v>
      </c>
      <c r="L13" s="38">
        <f t="shared" si="2"/>
        <v>100</v>
      </c>
    </row>
    <row r="14" spans="1:12" x14ac:dyDescent="0.25">
      <c r="A14" s="4" t="s">
        <v>11</v>
      </c>
      <c r="B14" s="20" t="s">
        <v>12</v>
      </c>
      <c r="C14" s="38">
        <v>96038.3</v>
      </c>
      <c r="D14" s="38">
        <v>93538.3</v>
      </c>
      <c r="E14" s="38">
        <v>93604.3</v>
      </c>
      <c r="F14" s="38">
        <v>102488.5</v>
      </c>
      <c r="G14" s="38">
        <f t="shared" si="3"/>
        <v>109.56848691926196</v>
      </c>
      <c r="H14" s="38">
        <f t="shared" si="4"/>
        <v>109.49123063790873</v>
      </c>
      <c r="I14" s="38">
        <v>104553.4</v>
      </c>
      <c r="J14" s="38">
        <f t="shared" si="1"/>
        <v>102.01476263190503</v>
      </c>
      <c r="K14" s="38">
        <v>113109.2</v>
      </c>
      <c r="L14" s="38">
        <f t="shared" si="2"/>
        <v>108.18318677345739</v>
      </c>
    </row>
    <row r="15" spans="1:12" ht="31.2" x14ac:dyDescent="0.25">
      <c r="A15" s="4" t="s">
        <v>13</v>
      </c>
      <c r="B15" s="20" t="s">
        <v>14</v>
      </c>
      <c r="C15" s="38">
        <v>68031.199999999997</v>
      </c>
      <c r="D15" s="38">
        <v>63738.3</v>
      </c>
      <c r="E15" s="38">
        <v>63738.3</v>
      </c>
      <c r="F15" s="38">
        <v>70041</v>
      </c>
      <c r="G15" s="38">
        <f t="shared" si="3"/>
        <v>109.88840304808882</v>
      </c>
      <c r="H15" s="38">
        <f t="shared" si="4"/>
        <v>109.88840304808882</v>
      </c>
      <c r="I15" s="38">
        <v>93665.9</v>
      </c>
      <c r="J15" s="38">
        <f t="shared" si="1"/>
        <v>133.73010094087746</v>
      </c>
      <c r="K15" s="38">
        <v>101168.7</v>
      </c>
      <c r="L15" s="38">
        <f t="shared" si="2"/>
        <v>108.01017232525392</v>
      </c>
    </row>
    <row r="16" spans="1:12" ht="31.2" x14ac:dyDescent="0.25">
      <c r="A16" s="4" t="s">
        <v>15</v>
      </c>
      <c r="B16" s="20" t="s">
        <v>16</v>
      </c>
      <c r="C16" s="38">
        <v>21170.5</v>
      </c>
      <c r="D16" s="38">
        <v>22400</v>
      </c>
      <c r="E16" s="38">
        <v>20220.7</v>
      </c>
      <c r="F16" s="38">
        <v>22600</v>
      </c>
      <c r="G16" s="38">
        <f t="shared" si="3"/>
        <v>100.89285714285714</v>
      </c>
      <c r="H16" s="38">
        <f t="shared" si="4"/>
        <v>111.76665496248891</v>
      </c>
      <c r="I16" s="38">
        <v>0</v>
      </c>
      <c r="J16" s="38">
        <f t="shared" si="1"/>
        <v>0</v>
      </c>
      <c r="K16" s="38">
        <v>0</v>
      </c>
      <c r="L16" s="38">
        <v>0</v>
      </c>
    </row>
    <row r="17" spans="1:12" x14ac:dyDescent="0.25">
      <c r="A17" s="4" t="s">
        <v>17</v>
      </c>
      <c r="B17" s="17" t="s">
        <v>18</v>
      </c>
      <c r="C17" s="38">
        <v>544.29999999999995</v>
      </c>
      <c r="D17" s="38">
        <v>900</v>
      </c>
      <c r="E17" s="38">
        <v>3145.3</v>
      </c>
      <c r="F17" s="38">
        <v>3100</v>
      </c>
      <c r="G17" s="38">
        <f t="shared" si="3"/>
        <v>344.44444444444446</v>
      </c>
      <c r="H17" s="38">
        <f t="shared" si="4"/>
        <v>98.559755826153307</v>
      </c>
      <c r="I17" s="38">
        <v>1800</v>
      </c>
      <c r="J17" s="38">
        <f t="shared" si="1"/>
        <v>58.064516129032263</v>
      </c>
      <c r="K17" s="38">
        <v>1800</v>
      </c>
      <c r="L17" s="38">
        <f t="shared" si="2"/>
        <v>100</v>
      </c>
    </row>
    <row r="18" spans="1:12" ht="31.2" x14ac:dyDescent="0.25">
      <c r="A18" s="4" t="s">
        <v>19</v>
      </c>
      <c r="B18" s="20" t="s">
        <v>20</v>
      </c>
      <c r="C18" s="38">
        <v>6292.3</v>
      </c>
      <c r="D18" s="38">
        <v>6500</v>
      </c>
      <c r="E18" s="38">
        <v>6500</v>
      </c>
      <c r="F18" s="38">
        <v>6747.5</v>
      </c>
      <c r="G18" s="38">
        <f t="shared" si="3"/>
        <v>103.80769230769231</v>
      </c>
      <c r="H18" s="38">
        <f t="shared" si="4"/>
        <v>103.80769230769231</v>
      </c>
      <c r="I18" s="38">
        <v>9087.5</v>
      </c>
      <c r="J18" s="38">
        <f t="shared" si="1"/>
        <v>134.67951092997404</v>
      </c>
      <c r="K18" s="38">
        <v>10140.5</v>
      </c>
      <c r="L18" s="38">
        <f t="shared" si="2"/>
        <v>111.58734525447042</v>
      </c>
    </row>
    <row r="19" spans="1:12" x14ac:dyDescent="0.25">
      <c r="A19" s="4" t="s">
        <v>21</v>
      </c>
      <c r="B19" s="17" t="s">
        <v>22</v>
      </c>
      <c r="C19" s="38">
        <v>61507.4</v>
      </c>
      <c r="D19" s="38">
        <v>51024.9</v>
      </c>
      <c r="E19" s="38">
        <v>51024.9</v>
      </c>
      <c r="F19" s="38">
        <v>79832.100000000006</v>
      </c>
      <c r="G19" s="38">
        <f t="shared" si="3"/>
        <v>156.45714151326118</v>
      </c>
      <c r="H19" s="38">
        <f t="shared" si="4"/>
        <v>156.45714151326118</v>
      </c>
      <c r="I19" s="38">
        <v>79930.399999999994</v>
      </c>
      <c r="J19" s="38">
        <f t="shared" si="1"/>
        <v>100.12313342627839</v>
      </c>
      <c r="K19" s="38">
        <v>79961.7</v>
      </c>
      <c r="L19" s="38">
        <f t="shared" si="2"/>
        <v>100.03915906838949</v>
      </c>
    </row>
    <row r="20" spans="1:12" x14ac:dyDescent="0.25">
      <c r="A20" s="4" t="s">
        <v>23</v>
      </c>
      <c r="B20" s="16" t="s">
        <v>24</v>
      </c>
      <c r="C20" s="38">
        <v>24342</v>
      </c>
      <c r="D20" s="38">
        <v>15402.5</v>
      </c>
      <c r="E20" s="38">
        <v>15402.5</v>
      </c>
      <c r="F20" s="38">
        <v>26265.3</v>
      </c>
      <c r="G20" s="38">
        <f t="shared" si="3"/>
        <v>170.52621327706541</v>
      </c>
      <c r="H20" s="38">
        <f t="shared" si="4"/>
        <v>170.52621327706541</v>
      </c>
      <c r="I20" s="38">
        <v>26265.3</v>
      </c>
      <c r="J20" s="38">
        <f t="shared" si="1"/>
        <v>100</v>
      </c>
      <c r="K20" s="38">
        <v>26265.3</v>
      </c>
      <c r="L20" s="38">
        <f t="shared" si="2"/>
        <v>100</v>
      </c>
    </row>
    <row r="21" spans="1:12" x14ac:dyDescent="0.25">
      <c r="A21" s="4" t="s">
        <v>212</v>
      </c>
      <c r="B21" s="16" t="s">
        <v>213</v>
      </c>
      <c r="C21" s="38">
        <v>0</v>
      </c>
      <c r="D21" s="38">
        <v>0</v>
      </c>
      <c r="E21" s="38">
        <v>0</v>
      </c>
      <c r="F21" s="38">
        <v>13824</v>
      </c>
      <c r="G21" s="38">
        <v>0</v>
      </c>
      <c r="H21" s="38">
        <v>0</v>
      </c>
      <c r="I21" s="38">
        <v>13824</v>
      </c>
      <c r="J21" s="38">
        <f t="shared" si="1"/>
        <v>100</v>
      </c>
      <c r="K21" s="38">
        <v>13824</v>
      </c>
      <c r="L21" s="38">
        <f t="shared" si="2"/>
        <v>100</v>
      </c>
    </row>
    <row r="22" spans="1:12" x14ac:dyDescent="0.25">
      <c r="A22" s="4" t="s">
        <v>25</v>
      </c>
      <c r="B22" s="16" t="s">
        <v>26</v>
      </c>
      <c r="C22" s="38">
        <v>37165.4</v>
      </c>
      <c r="D22" s="38">
        <v>35622.400000000001</v>
      </c>
      <c r="E22" s="38">
        <v>35622.400000000001</v>
      </c>
      <c r="F22" s="38">
        <v>39742.800000000003</v>
      </c>
      <c r="G22" s="38">
        <f t="shared" si="3"/>
        <v>111.56687926697808</v>
      </c>
      <c r="H22" s="38">
        <f t="shared" si="4"/>
        <v>111.56687926697808</v>
      </c>
      <c r="I22" s="38">
        <v>3941.1</v>
      </c>
      <c r="J22" s="38">
        <f t="shared" si="1"/>
        <v>9.9165131797457651</v>
      </c>
      <c r="K22" s="38">
        <v>39872.400000000001</v>
      </c>
      <c r="L22" s="38">
        <f t="shared" si="2"/>
        <v>1011.7073913374438</v>
      </c>
    </row>
    <row r="23" spans="1:12" x14ac:dyDescent="0.25">
      <c r="A23" s="4" t="s">
        <v>27</v>
      </c>
      <c r="B23" s="20" t="s">
        <v>28</v>
      </c>
      <c r="C23" s="38">
        <v>5938.1</v>
      </c>
      <c r="D23" s="38">
        <v>5950</v>
      </c>
      <c r="E23" s="38">
        <v>4746.7</v>
      </c>
      <c r="F23" s="38">
        <v>4815</v>
      </c>
      <c r="G23" s="38">
        <f t="shared" si="3"/>
        <v>80.924369747899163</v>
      </c>
      <c r="H23" s="38">
        <f t="shared" si="4"/>
        <v>101.4388943897866</v>
      </c>
      <c r="I23" s="38">
        <v>4865</v>
      </c>
      <c r="J23" s="38">
        <f t="shared" si="1"/>
        <v>101.03842159916927</v>
      </c>
      <c r="K23" s="38">
        <v>4865</v>
      </c>
      <c r="L23" s="38">
        <f t="shared" si="2"/>
        <v>100</v>
      </c>
    </row>
    <row r="24" spans="1:12" ht="46.8" hidden="1" x14ac:dyDescent="0.25">
      <c r="A24" s="4" t="s">
        <v>64</v>
      </c>
      <c r="B24" s="16" t="s">
        <v>65</v>
      </c>
      <c r="C24" s="38"/>
      <c r="D24" s="38"/>
      <c r="E24" s="38"/>
      <c r="F24" s="38"/>
      <c r="G24" s="38" t="e">
        <f t="shared" si="3"/>
        <v>#DIV/0!</v>
      </c>
      <c r="H24" s="38" t="e">
        <f t="shared" si="4"/>
        <v>#DIV/0!</v>
      </c>
      <c r="I24" s="38"/>
      <c r="J24" s="38"/>
      <c r="K24" s="38"/>
      <c r="L24" s="38"/>
    </row>
    <row r="25" spans="1:12" ht="62.4" x14ac:dyDescent="0.25">
      <c r="A25" s="4" t="s">
        <v>29</v>
      </c>
      <c r="B25" s="20" t="s">
        <v>30</v>
      </c>
      <c r="C25" s="38">
        <v>76517.7</v>
      </c>
      <c r="D25" s="38">
        <v>59725</v>
      </c>
      <c r="E25" s="38">
        <v>69009</v>
      </c>
      <c r="F25" s="38">
        <v>54837</v>
      </c>
      <c r="G25" s="38">
        <f t="shared" si="3"/>
        <v>91.815822519882801</v>
      </c>
      <c r="H25" s="38">
        <f t="shared" si="4"/>
        <v>79.463548232839202</v>
      </c>
      <c r="I25" s="38">
        <v>54922</v>
      </c>
      <c r="J25" s="38">
        <f>SUM(I25/F25)*100</f>
        <v>100.15500483250359</v>
      </c>
      <c r="K25" s="38">
        <v>48866.6</v>
      </c>
      <c r="L25" s="38">
        <f>SUM(K25/I25)*100</f>
        <v>88.97454571938384</v>
      </c>
    </row>
    <row r="26" spans="1:12" ht="31.2" x14ac:dyDescent="0.25">
      <c r="A26" s="4" t="s">
        <v>31</v>
      </c>
      <c r="B26" s="20" t="s">
        <v>32</v>
      </c>
      <c r="C26" s="38">
        <v>3420.9</v>
      </c>
      <c r="D26" s="38">
        <v>1889.8</v>
      </c>
      <c r="E26" s="38">
        <v>-80.099999999999994</v>
      </c>
      <c r="F26" s="38">
        <v>3150</v>
      </c>
      <c r="G26" s="38">
        <f t="shared" si="3"/>
        <v>166.68430521748334</v>
      </c>
      <c r="H26" s="38">
        <f t="shared" si="4"/>
        <v>-3932.5842696629215</v>
      </c>
      <c r="I26" s="38">
        <v>3150</v>
      </c>
      <c r="J26" s="38">
        <f>SUM(I26/F26)*100</f>
        <v>100</v>
      </c>
      <c r="K26" s="38">
        <v>3150</v>
      </c>
      <c r="L26" s="38">
        <f>SUM(K26/I26)*100</f>
        <v>100</v>
      </c>
    </row>
    <row r="27" spans="1:12" ht="46.8" x14ac:dyDescent="0.25">
      <c r="A27" s="4" t="s">
        <v>33</v>
      </c>
      <c r="B27" s="20" t="s">
        <v>81</v>
      </c>
      <c r="C27" s="38">
        <v>5625.9</v>
      </c>
      <c r="D27" s="38">
        <v>361.6</v>
      </c>
      <c r="E27" s="38">
        <v>14000.2</v>
      </c>
      <c r="F27" s="38">
        <v>397.3</v>
      </c>
      <c r="G27" s="38">
        <f t="shared" si="3"/>
        <v>109.87278761061947</v>
      </c>
      <c r="H27" s="38">
        <f t="shared" si="4"/>
        <v>2.8378166026199625</v>
      </c>
      <c r="I27" s="38">
        <v>384.9</v>
      </c>
      <c r="J27" s="38">
        <f>SUM(I27/F27)*100</f>
        <v>96.878932796375523</v>
      </c>
      <c r="K27" s="38">
        <v>384.9</v>
      </c>
      <c r="L27" s="38">
        <f>SUM(K27/I27)*100</f>
        <v>100</v>
      </c>
    </row>
    <row r="28" spans="1:12" ht="46.8" x14ac:dyDescent="0.25">
      <c r="A28" s="4" t="s">
        <v>34</v>
      </c>
      <c r="B28" s="20" t="s">
        <v>35</v>
      </c>
      <c r="C28" s="38">
        <v>43978.5</v>
      </c>
      <c r="D28" s="38">
        <v>20450</v>
      </c>
      <c r="E28" s="38">
        <v>29522.799999999999</v>
      </c>
      <c r="F28" s="38">
        <v>20331</v>
      </c>
      <c r="G28" s="38">
        <f t="shared" si="3"/>
        <v>99.418092909535446</v>
      </c>
      <c r="H28" s="38">
        <f t="shared" si="4"/>
        <v>68.865419269175007</v>
      </c>
      <c r="I28" s="38">
        <v>18831</v>
      </c>
      <c r="J28" s="38">
        <f>SUM(I28/F28)*100</f>
        <v>92.622104175889035</v>
      </c>
      <c r="K28" s="38">
        <v>17431</v>
      </c>
      <c r="L28" s="38">
        <f>SUM(K28/I28)*100</f>
        <v>92.565450586798363</v>
      </c>
    </row>
    <row r="29" spans="1:12" ht="31.2" x14ac:dyDescent="0.25">
      <c r="A29" s="4" t="s">
        <v>36</v>
      </c>
      <c r="B29" s="20" t="s">
        <v>37</v>
      </c>
      <c r="C29" s="38">
        <v>8156.1</v>
      </c>
      <c r="D29" s="38">
        <v>4033</v>
      </c>
      <c r="E29" s="38">
        <v>15210.8</v>
      </c>
      <c r="F29" s="38">
        <v>816.3</v>
      </c>
      <c r="G29" s="38">
        <f t="shared" si="3"/>
        <v>20.240515745102901</v>
      </c>
      <c r="H29" s="38">
        <f t="shared" si="4"/>
        <v>5.366581639361506</v>
      </c>
      <c r="I29" s="38">
        <v>437.8</v>
      </c>
      <c r="J29" s="38">
        <f>SUM(I29/F29)*100</f>
        <v>53.632243047899067</v>
      </c>
      <c r="K29" s="38">
        <v>438.8</v>
      </c>
      <c r="L29" s="38">
        <f>SUM(K29/I29)*100</f>
        <v>100.22841480127913</v>
      </c>
    </row>
    <row r="30" spans="1:12" x14ac:dyDescent="0.3">
      <c r="A30" s="4" t="s">
        <v>66</v>
      </c>
      <c r="B30" s="22" t="s">
        <v>67</v>
      </c>
      <c r="C30" s="38">
        <v>-111.2</v>
      </c>
      <c r="D30" s="38">
        <v>0</v>
      </c>
      <c r="E30" s="38">
        <v>37.1</v>
      </c>
      <c r="F30" s="38">
        <v>23.6</v>
      </c>
      <c r="G30" s="38">
        <v>0</v>
      </c>
      <c r="H30" s="38">
        <f t="shared" si="4"/>
        <v>63.611859838274931</v>
      </c>
      <c r="I30" s="38">
        <v>23.6</v>
      </c>
      <c r="J30" s="38">
        <v>0</v>
      </c>
      <c r="K30" s="38">
        <v>23.6</v>
      </c>
      <c r="L30" s="38">
        <v>0</v>
      </c>
    </row>
    <row r="31" spans="1:12" x14ac:dyDescent="0.25">
      <c r="A31" s="3" t="s">
        <v>38</v>
      </c>
      <c r="B31" s="12" t="s">
        <v>39</v>
      </c>
      <c r="C31" s="23">
        <f>SUM(C32+C39+C40)</f>
        <v>2702227.1</v>
      </c>
      <c r="D31" s="23">
        <f>SUM(D32+D39+D40)</f>
        <v>1717482</v>
      </c>
      <c r="E31" s="23">
        <f t="shared" ref="E31" si="5">SUM(E32+E39+E40)</f>
        <v>2619207.4</v>
      </c>
      <c r="F31" s="23">
        <f>SUM(F32+F39+F40)</f>
        <v>1851715.4</v>
      </c>
      <c r="G31" s="23">
        <f t="shared" si="3"/>
        <v>107.81570927672021</v>
      </c>
      <c r="H31" s="23">
        <f t="shared" si="4"/>
        <v>70.697547662701325</v>
      </c>
      <c r="I31" s="23">
        <f>SUM(I32+I39+I40)</f>
        <v>1744928.4</v>
      </c>
      <c r="J31" s="23">
        <f>SUM(I31/F31)*100</f>
        <v>94.233077070050825</v>
      </c>
      <c r="K31" s="23">
        <f>SUM(K32+K39+K40)</f>
        <v>2318955.7999999998</v>
      </c>
      <c r="L31" s="23">
        <f>SUM(K31/I31)*100</f>
        <v>132.89690281847669</v>
      </c>
    </row>
    <row r="32" spans="1:12" ht="46.8" x14ac:dyDescent="0.25">
      <c r="A32" s="4" t="s">
        <v>40</v>
      </c>
      <c r="B32" s="36" t="s">
        <v>83</v>
      </c>
      <c r="C32" s="38">
        <v>2701036.7</v>
      </c>
      <c r="D32" s="38">
        <v>1717482</v>
      </c>
      <c r="E32" s="38">
        <v>2626793.6</v>
      </c>
      <c r="F32" s="38">
        <v>1851715.4</v>
      </c>
      <c r="G32" s="38">
        <f t="shared" si="3"/>
        <v>107.81570927672021</v>
      </c>
      <c r="H32" s="38">
        <f t="shared" si="4"/>
        <v>70.493372604531999</v>
      </c>
      <c r="I32" s="38">
        <v>1744928.4</v>
      </c>
      <c r="J32" s="38">
        <f>SUM(I32/F32)*100</f>
        <v>94.233077070050825</v>
      </c>
      <c r="K32" s="38">
        <v>2318955.7999999998</v>
      </c>
      <c r="L32" s="38">
        <f>SUM(K32/I32)*100</f>
        <v>132.89690281847669</v>
      </c>
    </row>
    <row r="33" spans="1:12" ht="31.2" x14ac:dyDescent="0.3">
      <c r="A33" s="4" t="s">
        <v>72</v>
      </c>
      <c r="B33" s="37" t="s">
        <v>84</v>
      </c>
      <c r="C33" s="38">
        <v>64703.199999999997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</row>
    <row r="34" spans="1:12" ht="46.8" x14ac:dyDescent="0.3">
      <c r="A34" s="4" t="s">
        <v>72</v>
      </c>
      <c r="B34" s="37" t="s">
        <v>85</v>
      </c>
      <c r="C34" s="38">
        <v>169101.8</v>
      </c>
      <c r="D34" s="38">
        <v>0</v>
      </c>
      <c r="E34" s="38">
        <v>72216.800000000003</v>
      </c>
      <c r="F34" s="38">
        <v>9707.7000000000007</v>
      </c>
      <c r="G34" s="38">
        <v>0</v>
      </c>
      <c r="H34" s="38">
        <f t="shared" si="4"/>
        <v>13.442439986263585</v>
      </c>
      <c r="I34" s="38">
        <v>0</v>
      </c>
      <c r="J34" s="38">
        <v>0</v>
      </c>
      <c r="K34" s="38">
        <v>0</v>
      </c>
      <c r="L34" s="38">
        <v>0</v>
      </c>
    </row>
    <row r="35" spans="1:12" ht="78" x14ac:dyDescent="0.25">
      <c r="A35" s="4" t="s">
        <v>72</v>
      </c>
      <c r="B35" s="16" t="s">
        <v>217</v>
      </c>
      <c r="C35" s="38">
        <v>4273.7</v>
      </c>
      <c r="D35" s="38">
        <v>0</v>
      </c>
      <c r="E35" s="38">
        <v>24333.8</v>
      </c>
      <c r="F35" s="38">
        <v>0</v>
      </c>
      <c r="G35" s="38">
        <v>0</v>
      </c>
      <c r="H35" s="38">
        <f t="shared" si="4"/>
        <v>0</v>
      </c>
      <c r="I35" s="38">
        <v>0</v>
      </c>
      <c r="J35" s="38">
        <v>0</v>
      </c>
      <c r="K35" s="38">
        <v>0</v>
      </c>
      <c r="L35" s="38">
        <v>0</v>
      </c>
    </row>
    <row r="36" spans="1:12" ht="46.8" x14ac:dyDescent="0.25">
      <c r="A36" s="4" t="s">
        <v>73</v>
      </c>
      <c r="B36" s="20" t="s">
        <v>41</v>
      </c>
      <c r="C36" s="38">
        <v>1008459.9</v>
      </c>
      <c r="D36" s="38">
        <v>330660.7</v>
      </c>
      <c r="E36" s="38">
        <v>970443.3</v>
      </c>
      <c r="F36" s="38">
        <v>263624.90000000002</v>
      </c>
      <c r="G36" s="38">
        <f t="shared" si="3"/>
        <v>79.726710794479061</v>
      </c>
      <c r="H36" s="38">
        <f t="shared" si="4"/>
        <v>27.165409869901723</v>
      </c>
      <c r="I36" s="38">
        <v>201492.5</v>
      </c>
      <c r="J36" s="38">
        <f>SUM(I36/F36)*100</f>
        <v>76.431513108207909</v>
      </c>
      <c r="K36" s="38">
        <v>765808.1</v>
      </c>
      <c r="L36" s="38">
        <f>SUM(K36/I36)*100</f>
        <v>380.06779408662851</v>
      </c>
    </row>
    <row r="37" spans="1:12" ht="31.2" x14ac:dyDescent="0.25">
      <c r="A37" s="4" t="s">
        <v>74</v>
      </c>
      <c r="B37" s="20" t="s">
        <v>75</v>
      </c>
      <c r="C37" s="38">
        <v>1429302.2</v>
      </c>
      <c r="D37" s="38">
        <v>1383917.5</v>
      </c>
      <c r="E37" s="38">
        <v>1513821.9</v>
      </c>
      <c r="F37" s="38">
        <v>1565064.1</v>
      </c>
      <c r="G37" s="38">
        <f t="shared" si="3"/>
        <v>113.08940742493682</v>
      </c>
      <c r="H37" s="38">
        <f t="shared" si="4"/>
        <v>103.38495565429461</v>
      </c>
      <c r="I37" s="38">
        <v>1539918.9</v>
      </c>
      <c r="J37" s="38">
        <f>SUM(I37/F37)*100</f>
        <v>98.393343761447198</v>
      </c>
      <c r="K37" s="38">
        <v>1549649.8</v>
      </c>
      <c r="L37" s="38">
        <f>SUM(K37/I37)*100</f>
        <v>100.63190990122924</v>
      </c>
    </row>
    <row r="38" spans="1:12" x14ac:dyDescent="0.25">
      <c r="A38" s="4" t="s">
        <v>76</v>
      </c>
      <c r="B38" s="20" t="s">
        <v>42</v>
      </c>
      <c r="C38" s="38">
        <v>25195.9</v>
      </c>
      <c r="D38" s="38">
        <v>2903.8</v>
      </c>
      <c r="E38" s="38">
        <v>45977.8</v>
      </c>
      <c r="F38" s="38">
        <v>13318.7</v>
      </c>
      <c r="G38" s="38">
        <f t="shared" si="3"/>
        <v>458.66450857497074</v>
      </c>
      <c r="H38" s="38">
        <f t="shared" si="4"/>
        <v>28.967675704361667</v>
      </c>
      <c r="I38" s="38">
        <v>3517</v>
      </c>
      <c r="J38" s="38">
        <f>SUM(I38/F38)*100</f>
        <v>26.406481113021542</v>
      </c>
      <c r="K38" s="38">
        <v>3497.9</v>
      </c>
      <c r="L38" s="38">
        <f>SUM(K38/I38)*100</f>
        <v>99.456923514358834</v>
      </c>
    </row>
    <row r="39" spans="1:12" x14ac:dyDescent="0.3">
      <c r="A39" s="4" t="s">
        <v>77</v>
      </c>
      <c r="B39" s="22" t="s">
        <v>86</v>
      </c>
      <c r="C39" s="38">
        <v>4938.8999999999996</v>
      </c>
      <c r="D39" s="38">
        <v>0</v>
      </c>
      <c r="E39" s="38">
        <v>2060</v>
      </c>
      <c r="F39" s="38">
        <v>0</v>
      </c>
      <c r="G39" s="38">
        <v>0</v>
      </c>
      <c r="H39" s="38">
        <f t="shared" si="4"/>
        <v>0</v>
      </c>
      <c r="I39" s="38">
        <v>0</v>
      </c>
      <c r="J39" s="38">
        <v>0</v>
      </c>
      <c r="K39" s="38">
        <v>0</v>
      </c>
      <c r="L39" s="38">
        <v>0</v>
      </c>
    </row>
    <row r="40" spans="1:12" ht="46.8" x14ac:dyDescent="0.25">
      <c r="A40" s="4" t="s">
        <v>68</v>
      </c>
      <c r="B40" s="17" t="s">
        <v>87</v>
      </c>
      <c r="C40" s="38">
        <v>-3748.5</v>
      </c>
      <c r="D40" s="38">
        <v>0</v>
      </c>
      <c r="E40" s="38">
        <v>-9646.2000000000007</v>
      </c>
      <c r="F40" s="38">
        <v>0</v>
      </c>
      <c r="G40" s="38">
        <v>0</v>
      </c>
      <c r="H40" s="38">
        <f t="shared" si="4"/>
        <v>0</v>
      </c>
      <c r="I40" s="38">
        <v>0</v>
      </c>
      <c r="J40" s="38">
        <v>0</v>
      </c>
      <c r="K40" s="38">
        <v>0</v>
      </c>
      <c r="L40" s="38">
        <v>0</v>
      </c>
    </row>
    <row r="41" spans="1:12" x14ac:dyDescent="0.25">
      <c r="A41" s="4"/>
      <c r="B41" s="8" t="s">
        <v>43</v>
      </c>
      <c r="C41" s="23">
        <f>SUM(C31+C9)</f>
        <v>3835739.4000000004</v>
      </c>
      <c r="D41" s="23">
        <f>SUM(D31+D9)</f>
        <v>3053130</v>
      </c>
      <c r="E41" s="23">
        <f>SUM(E31+E9)</f>
        <v>3997382.4</v>
      </c>
      <c r="F41" s="23">
        <f>SUM(F31+F9)</f>
        <v>3287684.5</v>
      </c>
      <c r="G41" s="23">
        <f t="shared" si="3"/>
        <v>107.6824275415721</v>
      </c>
      <c r="H41" s="23">
        <f t="shared" si="4"/>
        <v>82.24593423936625</v>
      </c>
      <c r="I41" s="23">
        <f>SUM(I31+I9)</f>
        <v>3126519.8</v>
      </c>
      <c r="J41" s="23">
        <f>SUM(I41/F41)*100</f>
        <v>95.097926823574468</v>
      </c>
      <c r="K41" s="23">
        <f>SUM(K31+K9)</f>
        <v>3737501.0999999996</v>
      </c>
      <c r="L41" s="23">
        <f>SUM(K41/I41)*100</f>
        <v>119.54189767165396</v>
      </c>
    </row>
    <row r="42" spans="1:12" s="32" customFormat="1" x14ac:dyDescent="0.25">
      <c r="A42" s="29"/>
      <c r="B42" s="30" t="s">
        <v>90</v>
      </c>
      <c r="C42" s="31"/>
      <c r="D42" s="31"/>
      <c r="E42" s="23"/>
      <c r="F42" s="23"/>
      <c r="G42" s="23"/>
      <c r="H42" s="23"/>
      <c r="I42" s="23"/>
      <c r="J42" s="31"/>
      <c r="K42" s="23"/>
      <c r="L42" s="31"/>
    </row>
    <row r="43" spans="1:12" ht="16.8" x14ac:dyDescent="0.25">
      <c r="A43" s="26" t="s">
        <v>190</v>
      </c>
      <c r="B43" s="24" t="s">
        <v>91</v>
      </c>
      <c r="C43" s="28">
        <f>SUM(C44:C51)</f>
        <v>344006.7</v>
      </c>
      <c r="D43" s="23">
        <f>SUM(D44:D51)</f>
        <v>334312</v>
      </c>
      <c r="E43" s="23">
        <f>SUM(E44:E51)</f>
        <v>361905</v>
      </c>
      <c r="F43" s="23">
        <f>SUM(F44:F51)</f>
        <v>358911.7</v>
      </c>
      <c r="G43" s="23">
        <f t="shared" si="3"/>
        <v>107.35830601354424</v>
      </c>
      <c r="H43" s="23">
        <f t="shared" si="4"/>
        <v>99.172904491510209</v>
      </c>
      <c r="I43" s="23">
        <f t="shared" ref="I43" si="6">SUM(I44:I51)</f>
        <v>389371.9</v>
      </c>
      <c r="J43" s="23">
        <f>SUM(I43/F43)*100</f>
        <v>108.48682280349178</v>
      </c>
      <c r="K43" s="23">
        <f t="shared" ref="K43" si="7">SUM(K44:K51)</f>
        <v>418156.3</v>
      </c>
      <c r="L43" s="23">
        <f>SUM(K43/I43)*100</f>
        <v>107.3925211346787</v>
      </c>
    </row>
    <row r="44" spans="1:12" ht="46.8" x14ac:dyDescent="0.25">
      <c r="A44" s="27" t="s">
        <v>147</v>
      </c>
      <c r="B44" s="25" t="s">
        <v>92</v>
      </c>
      <c r="C44" s="38">
        <v>4974.6000000000004</v>
      </c>
      <c r="D44" s="39">
        <v>4650</v>
      </c>
      <c r="E44" s="39">
        <v>4650</v>
      </c>
      <c r="F44" s="39">
        <v>5249.6</v>
      </c>
      <c r="G44" s="38">
        <f t="shared" si="3"/>
        <v>112.89462365591399</v>
      </c>
      <c r="H44" s="38">
        <f t="shared" si="4"/>
        <v>112.89462365591399</v>
      </c>
      <c r="I44" s="39">
        <v>4800</v>
      </c>
      <c r="J44" s="38">
        <f t="shared" ref="J44:J99" si="8">SUM(I44/F44)*100</f>
        <v>91.435537945748251</v>
      </c>
      <c r="K44" s="39">
        <v>4800</v>
      </c>
      <c r="L44" s="38">
        <f t="shared" ref="L44:L99" si="9">SUM(K44/I44)*100</f>
        <v>100</v>
      </c>
    </row>
    <row r="45" spans="1:12" ht="78" x14ac:dyDescent="0.25">
      <c r="A45" s="27" t="s">
        <v>148</v>
      </c>
      <c r="B45" s="25" t="s">
        <v>93</v>
      </c>
      <c r="C45" s="38">
        <v>10721.8</v>
      </c>
      <c r="D45" s="39">
        <v>11000</v>
      </c>
      <c r="E45" s="39">
        <v>11116</v>
      </c>
      <c r="F45" s="39">
        <v>11873.9</v>
      </c>
      <c r="G45" s="38">
        <f t="shared" si="3"/>
        <v>107.94454545454546</v>
      </c>
      <c r="H45" s="38">
        <f t="shared" si="4"/>
        <v>106.81810003598416</v>
      </c>
      <c r="I45" s="39">
        <v>11700</v>
      </c>
      <c r="J45" s="38">
        <f t="shared" si="8"/>
        <v>98.535443283167297</v>
      </c>
      <c r="K45" s="39">
        <v>11700</v>
      </c>
      <c r="L45" s="38">
        <f t="shared" si="9"/>
        <v>100</v>
      </c>
    </row>
    <row r="46" spans="1:12" ht="78" x14ac:dyDescent="0.25">
      <c r="A46" s="27" t="s">
        <v>149</v>
      </c>
      <c r="B46" s="25" t="s">
        <v>94</v>
      </c>
      <c r="C46" s="38">
        <v>115487.7</v>
      </c>
      <c r="D46" s="39">
        <v>109695.2</v>
      </c>
      <c r="E46" s="39">
        <v>112449.5</v>
      </c>
      <c r="F46" s="39">
        <v>118777.3</v>
      </c>
      <c r="G46" s="38">
        <f t="shared" si="3"/>
        <v>108.27939599909568</v>
      </c>
      <c r="H46" s="38">
        <f t="shared" si="4"/>
        <v>105.62723711532733</v>
      </c>
      <c r="I46" s="38">
        <v>119000</v>
      </c>
      <c r="J46" s="38">
        <f t="shared" si="8"/>
        <v>100.18749373828165</v>
      </c>
      <c r="K46" s="39">
        <v>115000</v>
      </c>
      <c r="L46" s="38">
        <f t="shared" si="9"/>
        <v>96.638655462184872</v>
      </c>
    </row>
    <row r="47" spans="1:12" ht="16.8" x14ac:dyDescent="0.25">
      <c r="A47" s="27" t="s">
        <v>150</v>
      </c>
      <c r="B47" s="25" t="s">
        <v>95</v>
      </c>
      <c r="C47" s="38">
        <v>18</v>
      </c>
      <c r="D47" s="39">
        <v>9.8000000000000007</v>
      </c>
      <c r="E47" s="39">
        <v>9.8000000000000007</v>
      </c>
      <c r="F47" s="39">
        <v>12.6</v>
      </c>
      <c r="G47" s="38">
        <f t="shared" si="3"/>
        <v>128.57142857142856</v>
      </c>
      <c r="H47" s="38">
        <f t="shared" si="4"/>
        <v>128.57142857142856</v>
      </c>
      <c r="I47" s="39">
        <v>5.6</v>
      </c>
      <c r="J47" s="38">
        <f t="shared" si="8"/>
        <v>44.444444444444443</v>
      </c>
      <c r="K47" s="39">
        <v>27.8</v>
      </c>
      <c r="L47" s="38">
        <f t="shared" si="9"/>
        <v>496.42857142857144</v>
      </c>
    </row>
    <row r="48" spans="1:12" ht="62.4" x14ac:dyDescent="0.25">
      <c r="A48" s="27" t="s">
        <v>151</v>
      </c>
      <c r="B48" s="25" t="s">
        <v>96</v>
      </c>
      <c r="C48" s="38">
        <v>40438.1</v>
      </c>
      <c r="D48" s="39">
        <v>39500</v>
      </c>
      <c r="E48" s="39">
        <v>40035.1</v>
      </c>
      <c r="F48" s="39">
        <v>41637.599999999999</v>
      </c>
      <c r="G48" s="38">
        <f t="shared" si="3"/>
        <v>105.41164556962026</v>
      </c>
      <c r="H48" s="38">
        <f t="shared" si="4"/>
        <v>104.00273759775797</v>
      </c>
      <c r="I48" s="39">
        <v>41600</v>
      </c>
      <c r="J48" s="38">
        <f t="shared" si="8"/>
        <v>99.909697004630431</v>
      </c>
      <c r="K48" s="39">
        <v>41600</v>
      </c>
      <c r="L48" s="38">
        <f t="shared" si="9"/>
        <v>100</v>
      </c>
    </row>
    <row r="49" spans="1:12" ht="31.2" x14ac:dyDescent="0.25">
      <c r="A49" s="27" t="s">
        <v>152</v>
      </c>
      <c r="B49" s="25" t="s">
        <v>97</v>
      </c>
      <c r="C49" s="38">
        <v>0</v>
      </c>
      <c r="D49" s="39">
        <v>270</v>
      </c>
      <c r="E49" s="39">
        <v>0</v>
      </c>
      <c r="F49" s="39">
        <v>333</v>
      </c>
      <c r="G49" s="38">
        <f t="shared" si="3"/>
        <v>123.33333333333334</v>
      </c>
      <c r="H49" s="38">
        <v>0</v>
      </c>
      <c r="I49" s="38">
        <v>3000</v>
      </c>
      <c r="J49" s="38">
        <f t="shared" si="8"/>
        <v>900.90090090090098</v>
      </c>
      <c r="K49" s="38">
        <v>0</v>
      </c>
      <c r="L49" s="38">
        <v>0</v>
      </c>
    </row>
    <row r="50" spans="1:12" ht="16.8" x14ac:dyDescent="0.25">
      <c r="A50" s="27" t="s">
        <v>153</v>
      </c>
      <c r="B50" s="25" t="s">
        <v>98</v>
      </c>
      <c r="C50" s="38">
        <v>0</v>
      </c>
      <c r="D50" s="39">
        <v>1000</v>
      </c>
      <c r="E50" s="39">
        <v>1000</v>
      </c>
      <c r="F50" s="39">
        <v>1000</v>
      </c>
      <c r="G50" s="38">
        <f t="shared" si="3"/>
        <v>100</v>
      </c>
      <c r="H50" s="38">
        <f t="shared" si="4"/>
        <v>100</v>
      </c>
      <c r="I50" s="39">
        <v>1000</v>
      </c>
      <c r="J50" s="38">
        <f t="shared" si="8"/>
        <v>100</v>
      </c>
      <c r="K50" s="39">
        <v>1000</v>
      </c>
      <c r="L50" s="38">
        <f t="shared" si="9"/>
        <v>100</v>
      </c>
    </row>
    <row r="51" spans="1:12" ht="16.8" x14ac:dyDescent="0.25">
      <c r="A51" s="27" t="s">
        <v>154</v>
      </c>
      <c r="B51" s="25" t="s">
        <v>99</v>
      </c>
      <c r="C51" s="38">
        <v>172366.5</v>
      </c>
      <c r="D51" s="39">
        <v>168187</v>
      </c>
      <c r="E51" s="39">
        <v>192644.6</v>
      </c>
      <c r="F51" s="39">
        <v>180027.7</v>
      </c>
      <c r="G51" s="38">
        <f t="shared" si="3"/>
        <v>107.04019930196746</v>
      </c>
      <c r="H51" s="38">
        <f t="shared" si="4"/>
        <v>93.450685874402922</v>
      </c>
      <c r="I51" s="39">
        <v>208266.3</v>
      </c>
      <c r="J51" s="38">
        <f t="shared" si="8"/>
        <v>115.68569725658884</v>
      </c>
      <c r="K51" s="39">
        <v>244028.5</v>
      </c>
      <c r="L51" s="38">
        <f t="shared" si="9"/>
        <v>117.171381063571</v>
      </c>
    </row>
    <row r="52" spans="1:12" ht="16.8" x14ac:dyDescent="0.25">
      <c r="A52" s="26" t="s">
        <v>191</v>
      </c>
      <c r="B52" s="24" t="s">
        <v>100</v>
      </c>
      <c r="C52" s="23">
        <f>C53</f>
        <v>7202</v>
      </c>
      <c r="D52" s="23">
        <f>D53</f>
        <v>6919.5</v>
      </c>
      <c r="E52" s="23">
        <f>E53</f>
        <v>6919.5</v>
      </c>
      <c r="F52" s="23">
        <f>F53</f>
        <v>7142</v>
      </c>
      <c r="G52" s="23">
        <f t="shared" si="3"/>
        <v>103.21555025652142</v>
      </c>
      <c r="H52" s="23">
        <f t="shared" si="4"/>
        <v>103.21555025652142</v>
      </c>
      <c r="I52" s="23">
        <f t="shared" ref="I52" si="10">I53</f>
        <v>3978.9</v>
      </c>
      <c r="J52" s="23">
        <f t="shared" si="8"/>
        <v>55.711285354242513</v>
      </c>
      <c r="K52" s="23">
        <f t="shared" ref="K52" si="11">K53</f>
        <v>4096.8</v>
      </c>
      <c r="L52" s="23">
        <f t="shared" si="9"/>
        <v>102.96313051345849</v>
      </c>
    </row>
    <row r="53" spans="1:12" ht="31.2" x14ac:dyDescent="0.25">
      <c r="A53" s="27" t="s">
        <v>155</v>
      </c>
      <c r="B53" s="25" t="s">
        <v>101</v>
      </c>
      <c r="C53" s="38">
        <v>7202</v>
      </c>
      <c r="D53" s="39">
        <v>6919.5</v>
      </c>
      <c r="E53" s="39">
        <v>6919.5</v>
      </c>
      <c r="F53" s="39">
        <v>7142</v>
      </c>
      <c r="G53" s="38">
        <f t="shared" si="3"/>
        <v>103.21555025652142</v>
      </c>
      <c r="H53" s="38">
        <f t="shared" si="4"/>
        <v>103.21555025652142</v>
      </c>
      <c r="I53" s="39">
        <v>3978.9</v>
      </c>
      <c r="J53" s="38">
        <f t="shared" si="8"/>
        <v>55.711285354242513</v>
      </c>
      <c r="K53" s="39">
        <v>4096.8</v>
      </c>
      <c r="L53" s="38">
        <f t="shared" si="9"/>
        <v>102.96313051345849</v>
      </c>
    </row>
    <row r="54" spans="1:12" ht="31.2" x14ac:dyDescent="0.25">
      <c r="A54" s="26" t="s">
        <v>192</v>
      </c>
      <c r="B54" s="24" t="s">
        <v>102</v>
      </c>
      <c r="C54" s="23">
        <f>SUM(C55:C57)</f>
        <v>8666.6</v>
      </c>
      <c r="D54" s="23">
        <f>SUM(D55:D57)</f>
        <v>8177.1</v>
      </c>
      <c r="E54" s="23">
        <f>SUM(E55:E57)</f>
        <v>8874.9</v>
      </c>
      <c r="F54" s="23">
        <f>SUM(F55:F57)</f>
        <v>6814.5</v>
      </c>
      <c r="G54" s="23">
        <f t="shared" si="3"/>
        <v>83.336390651942622</v>
      </c>
      <c r="H54" s="23">
        <f t="shared" si="4"/>
        <v>76.783963762971979</v>
      </c>
      <c r="I54" s="23">
        <f t="shared" ref="I54" si="12">SUM(I55:I57)</f>
        <v>6939.6</v>
      </c>
      <c r="J54" s="23">
        <f t="shared" si="8"/>
        <v>101.83579132731676</v>
      </c>
      <c r="K54" s="23">
        <f t="shared" ref="K54" si="13">SUM(K55:K57)</f>
        <v>7781.2</v>
      </c>
      <c r="L54" s="23">
        <f t="shared" si="9"/>
        <v>112.12750014410051</v>
      </c>
    </row>
    <row r="55" spans="1:12" ht="16.8" x14ac:dyDescent="0.25">
      <c r="A55" s="27" t="s">
        <v>156</v>
      </c>
      <c r="B55" s="25" t="s">
        <v>103</v>
      </c>
      <c r="C55" s="38">
        <v>6486.2</v>
      </c>
      <c r="D55" s="39">
        <v>6024.6</v>
      </c>
      <c r="E55" s="39">
        <v>6372.4</v>
      </c>
      <c r="F55" s="39">
        <v>5350.9</v>
      </c>
      <c r="G55" s="38">
        <f t="shared" si="3"/>
        <v>88.817514855758048</v>
      </c>
      <c r="H55" s="38">
        <f t="shared" si="4"/>
        <v>83.969932835352452</v>
      </c>
      <c r="I55" s="39">
        <v>5440.7</v>
      </c>
      <c r="J55" s="38">
        <f t="shared" si="8"/>
        <v>101.67822235511782</v>
      </c>
      <c r="K55" s="39">
        <v>5577.5</v>
      </c>
      <c r="L55" s="38">
        <f t="shared" si="9"/>
        <v>102.51438234050765</v>
      </c>
    </row>
    <row r="56" spans="1:12" ht="45.75" customHeight="1" x14ac:dyDescent="0.25">
      <c r="A56" s="27" t="s">
        <v>157</v>
      </c>
      <c r="B56" s="25" t="s">
        <v>104</v>
      </c>
      <c r="C56" s="38">
        <v>40</v>
      </c>
      <c r="D56" s="39">
        <v>300</v>
      </c>
      <c r="E56" s="39">
        <v>650</v>
      </c>
      <c r="F56" s="39">
        <v>300</v>
      </c>
      <c r="G56" s="38">
        <f t="shared" si="3"/>
        <v>100</v>
      </c>
      <c r="H56" s="38">
        <f t="shared" si="4"/>
        <v>46.153846153846153</v>
      </c>
      <c r="I56" s="39">
        <v>50</v>
      </c>
      <c r="J56" s="38">
        <f t="shared" si="8"/>
        <v>16.666666666666664</v>
      </c>
      <c r="K56" s="39">
        <v>50</v>
      </c>
      <c r="L56" s="38">
        <f t="shared" si="9"/>
        <v>100</v>
      </c>
    </row>
    <row r="57" spans="1:12" ht="46.8" x14ac:dyDescent="0.25">
      <c r="A57" s="27" t="s">
        <v>158</v>
      </c>
      <c r="B57" s="25" t="s">
        <v>105</v>
      </c>
      <c r="C57" s="38">
        <v>2140.4</v>
      </c>
      <c r="D57" s="39">
        <v>1852.5</v>
      </c>
      <c r="E57" s="39">
        <v>1852.5</v>
      </c>
      <c r="F57" s="39">
        <v>1163.5999999999999</v>
      </c>
      <c r="G57" s="38">
        <f t="shared" si="3"/>
        <v>62.812415654520912</v>
      </c>
      <c r="H57" s="38">
        <f t="shared" si="4"/>
        <v>62.812415654520912</v>
      </c>
      <c r="I57" s="39">
        <v>1448.9</v>
      </c>
      <c r="J57" s="38">
        <f t="shared" si="8"/>
        <v>124.51873496046753</v>
      </c>
      <c r="K57" s="39">
        <v>2153.6999999999998</v>
      </c>
      <c r="L57" s="38">
        <f t="shared" si="9"/>
        <v>148.64379874387464</v>
      </c>
    </row>
    <row r="58" spans="1:12" ht="16.8" x14ac:dyDescent="0.25">
      <c r="A58" s="26" t="s">
        <v>193</v>
      </c>
      <c r="B58" s="24" t="s">
        <v>106</v>
      </c>
      <c r="C58" s="23">
        <f>SUM(C59:C65)</f>
        <v>512501.5</v>
      </c>
      <c r="D58" s="23">
        <f>SUM(D59:D65)</f>
        <v>296536.5</v>
      </c>
      <c r="E58" s="23">
        <f>SUM(E59:E65)</f>
        <v>472240.19999999995</v>
      </c>
      <c r="F58" s="23">
        <f>SUM(F59:F65)</f>
        <v>333205.8</v>
      </c>
      <c r="G58" s="23">
        <f t="shared" si="3"/>
        <v>112.36586389871061</v>
      </c>
      <c r="H58" s="23">
        <f t="shared" si="4"/>
        <v>70.558542030094003</v>
      </c>
      <c r="I58" s="23">
        <f t="shared" ref="I58" si="14">SUM(I59:I65)</f>
        <v>292376.8</v>
      </c>
      <c r="J58" s="23">
        <f t="shared" si="8"/>
        <v>87.746611853695228</v>
      </c>
      <c r="K58" s="23">
        <f t="shared" ref="K58" si="15">SUM(K59:K65)</f>
        <v>281255.8</v>
      </c>
      <c r="L58" s="23">
        <f t="shared" si="9"/>
        <v>96.196346632154132</v>
      </c>
    </row>
    <row r="59" spans="1:12" ht="16.8" x14ac:dyDescent="0.25">
      <c r="A59" s="27" t="s">
        <v>159</v>
      </c>
      <c r="B59" s="25" t="s">
        <v>107</v>
      </c>
      <c r="C59" s="38">
        <v>4314.3</v>
      </c>
      <c r="D59" s="39">
        <v>4837.3999999999996</v>
      </c>
      <c r="E59" s="39">
        <v>6117.5</v>
      </c>
      <c r="F59" s="39">
        <v>5271</v>
      </c>
      <c r="G59" s="38">
        <f t="shared" si="3"/>
        <v>108.96349278538058</v>
      </c>
      <c r="H59" s="38">
        <f t="shared" si="4"/>
        <v>86.162648140580302</v>
      </c>
      <c r="I59" s="39">
        <v>5469.3</v>
      </c>
      <c r="J59" s="38">
        <f t="shared" si="8"/>
        <v>103.76209447922595</v>
      </c>
      <c r="K59" s="39">
        <v>5450.2</v>
      </c>
      <c r="L59" s="38">
        <f t="shared" si="9"/>
        <v>99.650777978900393</v>
      </c>
    </row>
    <row r="60" spans="1:12" ht="16.8" x14ac:dyDescent="0.25">
      <c r="A60" s="27" t="s">
        <v>160</v>
      </c>
      <c r="B60" s="25" t="s">
        <v>108</v>
      </c>
      <c r="C60" s="38">
        <v>263282.40000000002</v>
      </c>
      <c r="D60" s="39">
        <v>107405.4</v>
      </c>
      <c r="E60" s="39">
        <v>222373.4</v>
      </c>
      <c r="F60" s="39">
        <v>148123.29999999999</v>
      </c>
      <c r="G60" s="38">
        <f t="shared" si="3"/>
        <v>137.91047749926912</v>
      </c>
      <c r="H60" s="38">
        <f t="shared" si="4"/>
        <v>66.61017010128009</v>
      </c>
      <c r="I60" s="39">
        <v>117211.4</v>
      </c>
      <c r="J60" s="38">
        <f t="shared" si="8"/>
        <v>79.130967241480576</v>
      </c>
      <c r="K60" s="39">
        <v>107109.5</v>
      </c>
      <c r="L60" s="38">
        <f t="shared" si="9"/>
        <v>91.381469720522063</v>
      </c>
    </row>
    <row r="61" spans="1:12" ht="16.8" x14ac:dyDescent="0.25">
      <c r="A61" s="27" t="s">
        <v>161</v>
      </c>
      <c r="B61" s="25" t="s">
        <v>109</v>
      </c>
      <c r="C61" s="38">
        <v>26568.2</v>
      </c>
      <c r="D61" s="39">
        <v>25000</v>
      </c>
      <c r="E61" s="39">
        <v>26300</v>
      </c>
      <c r="F61" s="39">
        <v>27200</v>
      </c>
      <c r="G61" s="38">
        <f t="shared" si="3"/>
        <v>108.80000000000001</v>
      </c>
      <c r="H61" s="38">
        <f t="shared" si="4"/>
        <v>103.42205323193916</v>
      </c>
      <c r="I61" s="39">
        <v>27000</v>
      </c>
      <c r="J61" s="38">
        <f t="shared" si="8"/>
        <v>99.264705882352942</v>
      </c>
      <c r="K61" s="39">
        <v>26000</v>
      </c>
      <c r="L61" s="38">
        <f t="shared" si="9"/>
        <v>96.296296296296291</v>
      </c>
    </row>
    <row r="62" spans="1:12" ht="16.8" x14ac:dyDescent="0.25">
      <c r="A62" s="27" t="s">
        <v>162</v>
      </c>
      <c r="B62" s="25" t="s">
        <v>110</v>
      </c>
      <c r="C62" s="38">
        <v>10317.6</v>
      </c>
      <c r="D62" s="39">
        <v>14000</v>
      </c>
      <c r="E62" s="39">
        <v>14000</v>
      </c>
      <c r="F62" s="39">
        <v>14000</v>
      </c>
      <c r="G62" s="38">
        <f t="shared" si="3"/>
        <v>100</v>
      </c>
      <c r="H62" s="38">
        <f t="shared" si="4"/>
        <v>100</v>
      </c>
      <c r="I62" s="39">
        <v>14000</v>
      </c>
      <c r="J62" s="38">
        <f t="shared" si="8"/>
        <v>100</v>
      </c>
      <c r="K62" s="39">
        <v>14000</v>
      </c>
      <c r="L62" s="38">
        <f t="shared" si="9"/>
        <v>100</v>
      </c>
    </row>
    <row r="63" spans="1:12" ht="16.8" x14ac:dyDescent="0.25">
      <c r="A63" s="27" t="s">
        <v>163</v>
      </c>
      <c r="B63" s="25" t="s">
        <v>111</v>
      </c>
      <c r="C63" s="38">
        <v>188543.8</v>
      </c>
      <c r="D63" s="39">
        <v>124732.3</v>
      </c>
      <c r="E63" s="39">
        <v>182383.1</v>
      </c>
      <c r="F63" s="39">
        <v>112504.2</v>
      </c>
      <c r="G63" s="38">
        <f t="shared" si="3"/>
        <v>90.19652487767803</v>
      </c>
      <c r="H63" s="38">
        <f t="shared" si="4"/>
        <v>61.685649602402847</v>
      </c>
      <c r="I63" s="39">
        <v>101000</v>
      </c>
      <c r="J63" s="38">
        <f t="shared" si="8"/>
        <v>89.774426199199681</v>
      </c>
      <c r="K63" s="39">
        <v>101000</v>
      </c>
      <c r="L63" s="38">
        <f t="shared" si="9"/>
        <v>100</v>
      </c>
    </row>
    <row r="64" spans="1:12" ht="16.8" x14ac:dyDescent="0.25">
      <c r="A64" s="27" t="s">
        <v>164</v>
      </c>
      <c r="B64" s="25" t="s">
        <v>112</v>
      </c>
      <c r="C64" s="38">
        <v>8749.2000000000007</v>
      </c>
      <c r="D64" s="39">
        <v>8548</v>
      </c>
      <c r="E64" s="39">
        <v>8232.1</v>
      </c>
      <c r="F64" s="39">
        <v>7972.2</v>
      </c>
      <c r="G64" s="38">
        <f t="shared" si="3"/>
        <v>93.263921385119318</v>
      </c>
      <c r="H64" s="38">
        <f t="shared" si="4"/>
        <v>96.842846904192115</v>
      </c>
      <c r="I64" s="39">
        <v>6280</v>
      </c>
      <c r="J64" s="38">
        <f t="shared" si="8"/>
        <v>78.773738742128899</v>
      </c>
      <c r="K64" s="39">
        <v>6280</v>
      </c>
      <c r="L64" s="38">
        <f t="shared" si="9"/>
        <v>100</v>
      </c>
    </row>
    <row r="65" spans="1:12" ht="31.2" x14ac:dyDescent="0.25">
      <c r="A65" s="27" t="s">
        <v>165</v>
      </c>
      <c r="B65" s="25" t="s">
        <v>113</v>
      </c>
      <c r="C65" s="38">
        <v>10726</v>
      </c>
      <c r="D65" s="39">
        <v>12013.4</v>
      </c>
      <c r="E65" s="39">
        <v>12834.1</v>
      </c>
      <c r="F65" s="39">
        <v>18135.099999999999</v>
      </c>
      <c r="G65" s="38">
        <f t="shared" si="3"/>
        <v>150.95726438809996</v>
      </c>
      <c r="H65" s="38">
        <f t="shared" si="4"/>
        <v>141.30402599325234</v>
      </c>
      <c r="I65" s="39">
        <v>21416.1</v>
      </c>
      <c r="J65" s="38">
        <f t="shared" si="8"/>
        <v>118.09198736152544</v>
      </c>
      <c r="K65" s="39">
        <v>21416.1</v>
      </c>
      <c r="L65" s="38">
        <f t="shared" si="9"/>
        <v>100</v>
      </c>
    </row>
    <row r="66" spans="1:12" ht="16.8" x14ac:dyDescent="0.25">
      <c r="A66" s="26" t="s">
        <v>194</v>
      </c>
      <c r="B66" s="24" t="s">
        <v>114</v>
      </c>
      <c r="C66" s="23">
        <f>SUM(C67:C70)</f>
        <v>781754.79999999993</v>
      </c>
      <c r="D66" s="23">
        <f>SUM(D67:D70)</f>
        <v>412369.49999999994</v>
      </c>
      <c r="E66" s="23">
        <f>SUM(E67:E70)</f>
        <v>721404.6</v>
      </c>
      <c r="F66" s="23">
        <f>SUM(F67:F70)</f>
        <v>380391</v>
      </c>
      <c r="G66" s="23">
        <f t="shared" si="3"/>
        <v>92.245183021537741</v>
      </c>
      <c r="H66" s="23">
        <f t="shared" si="4"/>
        <v>52.729217418353038</v>
      </c>
      <c r="I66" s="23">
        <f t="shared" ref="I66" si="16">SUM(I67:I70)</f>
        <v>261774.49999999997</v>
      </c>
      <c r="J66" s="23">
        <f t="shared" si="8"/>
        <v>68.817217021433194</v>
      </c>
      <c r="K66" s="23">
        <f t="shared" ref="K66" si="17">SUM(K67:K70)</f>
        <v>240876.99999999997</v>
      </c>
      <c r="L66" s="23">
        <f t="shared" si="9"/>
        <v>92.016984083629225</v>
      </c>
    </row>
    <row r="67" spans="1:12" ht="16.8" x14ac:dyDescent="0.25">
      <c r="A67" s="27" t="s">
        <v>166</v>
      </c>
      <c r="B67" s="25" t="s">
        <v>115</v>
      </c>
      <c r="C67" s="38">
        <v>516356.9</v>
      </c>
      <c r="D67" s="39">
        <v>64573.5</v>
      </c>
      <c r="E67" s="39">
        <v>241444.1</v>
      </c>
      <c r="F67" s="39">
        <v>79327.600000000006</v>
      </c>
      <c r="G67" s="38">
        <f t="shared" si="3"/>
        <v>122.84853693852742</v>
      </c>
      <c r="H67" s="38">
        <f t="shared" si="4"/>
        <v>32.855472550375012</v>
      </c>
      <c r="I67" s="39">
        <v>60747.8</v>
      </c>
      <c r="J67" s="38">
        <f t="shared" si="8"/>
        <v>76.578391379545081</v>
      </c>
      <c r="K67" s="39">
        <v>60747.8</v>
      </c>
      <c r="L67" s="38">
        <f t="shared" si="9"/>
        <v>100</v>
      </c>
    </row>
    <row r="68" spans="1:12" ht="16.8" x14ac:dyDescent="0.25">
      <c r="A68" s="27" t="s">
        <v>167</v>
      </c>
      <c r="B68" s="25" t="s">
        <v>116</v>
      </c>
      <c r="C68" s="38">
        <v>130818.7</v>
      </c>
      <c r="D68" s="39">
        <v>208013.1</v>
      </c>
      <c r="E68" s="39">
        <v>247898.4</v>
      </c>
      <c r="F68" s="39">
        <v>154895.29999999999</v>
      </c>
      <c r="G68" s="38">
        <f t="shared" si="3"/>
        <v>74.464204417894834</v>
      </c>
      <c r="H68" s="38">
        <f t="shared" si="4"/>
        <v>62.483380288053489</v>
      </c>
      <c r="I68" s="39">
        <v>76155.5</v>
      </c>
      <c r="J68" s="38">
        <f t="shared" si="8"/>
        <v>49.165791344217681</v>
      </c>
      <c r="K68" s="39">
        <v>54698.1</v>
      </c>
      <c r="L68" s="38">
        <f t="shared" si="9"/>
        <v>71.824228059693652</v>
      </c>
    </row>
    <row r="69" spans="1:12" ht="16.8" x14ac:dyDescent="0.25">
      <c r="A69" s="27" t="s">
        <v>168</v>
      </c>
      <c r="B69" s="25" t="s">
        <v>117</v>
      </c>
      <c r="C69" s="38">
        <v>97196.2</v>
      </c>
      <c r="D69" s="39">
        <v>92555.8</v>
      </c>
      <c r="E69" s="39">
        <v>192894</v>
      </c>
      <c r="F69" s="39">
        <v>104934.3</v>
      </c>
      <c r="G69" s="38">
        <f t="shared" si="3"/>
        <v>113.37409433012301</v>
      </c>
      <c r="H69" s="38">
        <f t="shared" si="4"/>
        <v>54.399981336900062</v>
      </c>
      <c r="I69" s="39">
        <v>83864.3</v>
      </c>
      <c r="J69" s="38">
        <f t="shared" si="8"/>
        <v>79.920769471945789</v>
      </c>
      <c r="K69" s="39">
        <v>84424.2</v>
      </c>
      <c r="L69" s="38">
        <f t="shared" si="9"/>
        <v>100.66762615320224</v>
      </c>
    </row>
    <row r="70" spans="1:12" ht="31.2" x14ac:dyDescent="0.25">
      <c r="A70" s="27" t="s">
        <v>169</v>
      </c>
      <c r="B70" s="25" t="s">
        <v>118</v>
      </c>
      <c r="C70" s="38">
        <v>37383</v>
      </c>
      <c r="D70" s="39">
        <v>47227.1</v>
      </c>
      <c r="E70" s="39">
        <v>39168.1</v>
      </c>
      <c r="F70" s="39">
        <v>41233.800000000003</v>
      </c>
      <c r="G70" s="38">
        <f t="shared" si="3"/>
        <v>87.309616724296006</v>
      </c>
      <c r="H70" s="38">
        <f t="shared" si="4"/>
        <v>105.27393465600834</v>
      </c>
      <c r="I70" s="39">
        <v>41006.9</v>
      </c>
      <c r="J70" s="38">
        <f t="shared" si="8"/>
        <v>99.449723285265961</v>
      </c>
      <c r="K70" s="39">
        <v>41006.9</v>
      </c>
      <c r="L70" s="38">
        <f t="shared" si="9"/>
        <v>100</v>
      </c>
    </row>
    <row r="71" spans="1:12" ht="16.8" x14ac:dyDescent="0.25">
      <c r="A71" s="26" t="s">
        <v>195</v>
      </c>
      <c r="B71" s="24" t="s">
        <v>119</v>
      </c>
      <c r="C71" s="23">
        <f>SUM(C72:C73)</f>
        <v>361.2</v>
      </c>
      <c r="D71" s="23">
        <f>SUM(D72:D73)</f>
        <v>658.1</v>
      </c>
      <c r="E71" s="23">
        <f>SUM(E72:E73)</f>
        <v>366.4</v>
      </c>
      <c r="F71" s="23">
        <f>SUM(F72:F73)</f>
        <v>720.6</v>
      </c>
      <c r="G71" s="23">
        <f t="shared" si="3"/>
        <v>109.49703692447956</v>
      </c>
      <c r="H71" s="23">
        <f t="shared" si="4"/>
        <v>196.67030567685592</v>
      </c>
      <c r="I71" s="23">
        <f t="shared" ref="I71" si="18">SUM(I72:I73)</f>
        <v>470.6</v>
      </c>
      <c r="J71" s="23">
        <f t="shared" si="8"/>
        <v>65.306688870385784</v>
      </c>
      <c r="K71" s="23">
        <f t="shared" ref="K71" si="19">SUM(K72:K73)</f>
        <v>470.6</v>
      </c>
      <c r="L71" s="23">
        <f t="shared" si="9"/>
        <v>100</v>
      </c>
    </row>
    <row r="72" spans="1:12" ht="31.2" x14ac:dyDescent="0.25">
      <c r="A72" s="27" t="s">
        <v>170</v>
      </c>
      <c r="B72" s="25" t="s">
        <v>120</v>
      </c>
      <c r="C72" s="38">
        <v>249</v>
      </c>
      <c r="D72" s="39">
        <v>550</v>
      </c>
      <c r="E72" s="39">
        <v>250</v>
      </c>
      <c r="F72" s="39">
        <v>600</v>
      </c>
      <c r="G72" s="38">
        <f t="shared" si="3"/>
        <v>109.09090909090908</v>
      </c>
      <c r="H72" s="38">
        <f t="shared" si="4"/>
        <v>240</v>
      </c>
      <c r="I72" s="39">
        <v>350</v>
      </c>
      <c r="J72" s="38">
        <f t="shared" si="8"/>
        <v>58.333333333333336</v>
      </c>
      <c r="K72" s="39">
        <v>350</v>
      </c>
      <c r="L72" s="38">
        <f t="shared" si="9"/>
        <v>100</v>
      </c>
    </row>
    <row r="73" spans="1:12" ht="31.2" x14ac:dyDescent="0.25">
      <c r="A73" s="27" t="s">
        <v>171</v>
      </c>
      <c r="B73" s="25" t="s">
        <v>121</v>
      </c>
      <c r="C73" s="38">
        <v>112.2</v>
      </c>
      <c r="D73" s="39">
        <v>108.1</v>
      </c>
      <c r="E73" s="39">
        <v>116.4</v>
      </c>
      <c r="F73" s="39">
        <v>120.6</v>
      </c>
      <c r="G73" s="38">
        <f t="shared" si="3"/>
        <v>111.56336725254394</v>
      </c>
      <c r="H73" s="38">
        <f t="shared" si="4"/>
        <v>103.60824742268039</v>
      </c>
      <c r="I73" s="39">
        <v>120.6</v>
      </c>
      <c r="J73" s="38">
        <f t="shared" si="8"/>
        <v>100</v>
      </c>
      <c r="K73" s="39">
        <v>120.6</v>
      </c>
      <c r="L73" s="38">
        <f t="shared" si="9"/>
        <v>100</v>
      </c>
    </row>
    <row r="74" spans="1:12" ht="16.8" x14ac:dyDescent="0.25">
      <c r="A74" s="26" t="s">
        <v>196</v>
      </c>
      <c r="B74" s="24" t="s">
        <v>122</v>
      </c>
      <c r="C74" s="23">
        <f>SUM(C75:C79)</f>
        <v>1540114.3</v>
      </c>
      <c r="D74" s="23">
        <f>SUM(D75:D79)</f>
        <v>1589861.4000000001</v>
      </c>
      <c r="E74" s="23">
        <f>SUM(E75:E79)</f>
        <v>2019857.9</v>
      </c>
      <c r="F74" s="23">
        <f>SUM(F75:F79)</f>
        <v>1784883.2</v>
      </c>
      <c r="G74" s="23">
        <f t="shared" ref="G74:G116" si="20">F74/D74*100</f>
        <v>112.26659128902681</v>
      </c>
      <c r="H74" s="23">
        <f t="shared" ref="H74:H116" si="21">F74/E74*100</f>
        <v>88.366770751546426</v>
      </c>
      <c r="I74" s="23">
        <f t="shared" ref="I74" si="22">SUM(I75:I79)</f>
        <v>1775272.7</v>
      </c>
      <c r="J74" s="23">
        <f t="shared" si="8"/>
        <v>99.461561406371018</v>
      </c>
      <c r="K74" s="23">
        <f t="shared" ref="K74" si="23">SUM(K75:K79)</f>
        <v>2365437.7000000002</v>
      </c>
      <c r="L74" s="23">
        <f t="shared" si="9"/>
        <v>133.24362504983037</v>
      </c>
    </row>
    <row r="75" spans="1:12" ht="16.8" x14ac:dyDescent="0.25">
      <c r="A75" s="27" t="s">
        <v>172</v>
      </c>
      <c r="B75" s="25" t="s">
        <v>123</v>
      </c>
      <c r="C75" s="38">
        <v>304724.40000000002</v>
      </c>
      <c r="D75" s="39">
        <v>340916</v>
      </c>
      <c r="E75" s="39">
        <v>751222.2</v>
      </c>
      <c r="F75" s="39">
        <v>353760.6</v>
      </c>
      <c r="G75" s="38">
        <f t="shared" si="20"/>
        <v>103.76767297516103</v>
      </c>
      <c r="H75" s="38">
        <f t="shared" si="21"/>
        <v>47.091339952413549</v>
      </c>
      <c r="I75" s="39">
        <v>351344.8</v>
      </c>
      <c r="J75" s="38">
        <f t="shared" si="8"/>
        <v>99.317108801828141</v>
      </c>
      <c r="K75" s="39">
        <v>350894.8</v>
      </c>
      <c r="L75" s="38">
        <f t="shared" si="9"/>
        <v>99.871920688736537</v>
      </c>
    </row>
    <row r="76" spans="1:12" ht="16.8" x14ac:dyDescent="0.25">
      <c r="A76" s="27" t="s">
        <v>173</v>
      </c>
      <c r="B76" s="25" t="s">
        <v>124</v>
      </c>
      <c r="C76" s="38">
        <v>924076.8</v>
      </c>
      <c r="D76" s="39">
        <v>970038.6</v>
      </c>
      <c r="E76" s="39">
        <v>978165.9</v>
      </c>
      <c r="F76" s="39">
        <v>1130042.3</v>
      </c>
      <c r="G76" s="38">
        <f t="shared" si="20"/>
        <v>116.49457042224918</v>
      </c>
      <c r="H76" s="38">
        <f t="shared" si="21"/>
        <v>115.52665043833568</v>
      </c>
      <c r="I76" s="39">
        <v>1108229.5</v>
      </c>
      <c r="J76" s="38">
        <f t="shared" si="8"/>
        <v>98.069735973600274</v>
      </c>
      <c r="K76" s="39">
        <v>1726668.2</v>
      </c>
      <c r="L76" s="38">
        <f t="shared" si="9"/>
        <v>155.8042084243381</v>
      </c>
    </row>
    <row r="77" spans="1:12" ht="16.8" x14ac:dyDescent="0.25">
      <c r="A77" s="27" t="s">
        <v>174</v>
      </c>
      <c r="B77" s="25" t="s">
        <v>125</v>
      </c>
      <c r="C77" s="38">
        <v>162940.20000000001</v>
      </c>
      <c r="D77" s="39">
        <v>133303.4</v>
      </c>
      <c r="E77" s="39">
        <v>137338.4</v>
      </c>
      <c r="F77" s="39">
        <v>135278.29999999999</v>
      </c>
      <c r="G77" s="38">
        <f t="shared" si="20"/>
        <v>101.48150759845585</v>
      </c>
      <c r="H77" s="38">
        <f t="shared" si="21"/>
        <v>98.499982524916547</v>
      </c>
      <c r="I77" s="39">
        <v>157454</v>
      </c>
      <c r="J77" s="38">
        <f t="shared" si="8"/>
        <v>116.39265129736256</v>
      </c>
      <c r="K77" s="39">
        <v>129630.3</v>
      </c>
      <c r="L77" s="38">
        <f t="shared" si="9"/>
        <v>82.328997675511587</v>
      </c>
    </row>
    <row r="78" spans="1:12" ht="16.8" x14ac:dyDescent="0.25">
      <c r="A78" s="27" t="s">
        <v>175</v>
      </c>
      <c r="B78" s="25" t="s">
        <v>126</v>
      </c>
      <c r="C78" s="38">
        <v>54693.4</v>
      </c>
      <c r="D78" s="39">
        <v>54359.6</v>
      </c>
      <c r="E78" s="39">
        <v>55711.4</v>
      </c>
      <c r="F78" s="39">
        <v>61386.8</v>
      </c>
      <c r="G78" s="38">
        <f t="shared" si="20"/>
        <v>112.92724744111437</v>
      </c>
      <c r="H78" s="38">
        <f t="shared" si="21"/>
        <v>110.1871430263824</v>
      </c>
      <c r="I78" s="39">
        <v>56130.7</v>
      </c>
      <c r="J78" s="38">
        <f t="shared" si="8"/>
        <v>91.437735799878794</v>
      </c>
      <c r="K78" s="39">
        <v>56130.7</v>
      </c>
      <c r="L78" s="38">
        <f t="shared" si="9"/>
        <v>100</v>
      </c>
    </row>
    <row r="79" spans="1:12" ht="16.8" x14ac:dyDescent="0.25">
      <c r="A79" s="27" t="s">
        <v>176</v>
      </c>
      <c r="B79" s="25" t="s">
        <v>127</v>
      </c>
      <c r="C79" s="38">
        <v>93679.5</v>
      </c>
      <c r="D79" s="39">
        <v>91243.8</v>
      </c>
      <c r="E79" s="39">
        <v>97420</v>
      </c>
      <c r="F79" s="39">
        <v>104415.2</v>
      </c>
      <c r="G79" s="38">
        <f t="shared" si="20"/>
        <v>114.43539177456441</v>
      </c>
      <c r="H79" s="38">
        <f t="shared" si="21"/>
        <v>107.18045575857114</v>
      </c>
      <c r="I79" s="39">
        <v>102113.7</v>
      </c>
      <c r="J79" s="38">
        <f t="shared" si="8"/>
        <v>97.795818999532642</v>
      </c>
      <c r="K79" s="39">
        <v>102113.7</v>
      </c>
      <c r="L79" s="38">
        <f t="shared" si="9"/>
        <v>100</v>
      </c>
    </row>
    <row r="80" spans="1:12" ht="16.8" x14ac:dyDescent="0.25">
      <c r="A80" s="26" t="s">
        <v>197</v>
      </c>
      <c r="B80" s="24" t="s">
        <v>128</v>
      </c>
      <c r="C80" s="23">
        <f>SUM(C81:C82)</f>
        <v>150128</v>
      </c>
      <c r="D80" s="23">
        <f>SUM(D81:D82)</f>
        <v>158585.9</v>
      </c>
      <c r="E80" s="23">
        <f>SUM(E81:E82)</f>
        <v>163826.70000000001</v>
      </c>
      <c r="F80" s="23">
        <f>SUM(F81:F82)</f>
        <v>180915</v>
      </c>
      <c r="G80" s="23">
        <f t="shared" si="20"/>
        <v>114.08012944404264</v>
      </c>
      <c r="H80" s="23">
        <f t="shared" si="21"/>
        <v>110.43071733728385</v>
      </c>
      <c r="I80" s="23">
        <f t="shared" ref="I80" si="24">SUM(I81:I82)</f>
        <v>163145.4</v>
      </c>
      <c r="J80" s="23">
        <f t="shared" si="8"/>
        <v>90.177928861620089</v>
      </c>
      <c r="K80" s="23">
        <f t="shared" ref="K80" si="25">SUM(K81:K82)</f>
        <v>167093.30000000002</v>
      </c>
      <c r="L80" s="23">
        <f t="shared" si="9"/>
        <v>102.41986596005772</v>
      </c>
    </row>
    <row r="81" spans="1:12" ht="16.8" x14ac:dyDescent="0.25">
      <c r="A81" s="27" t="s">
        <v>177</v>
      </c>
      <c r="B81" s="25" t="s">
        <v>129</v>
      </c>
      <c r="C81" s="38">
        <v>142248.20000000001</v>
      </c>
      <c r="D81" s="39">
        <v>150800.79999999999</v>
      </c>
      <c r="E81" s="39">
        <v>155641.60000000001</v>
      </c>
      <c r="F81" s="39">
        <v>172357.1</v>
      </c>
      <c r="G81" s="38">
        <f t="shared" si="20"/>
        <v>114.29455281404344</v>
      </c>
      <c r="H81" s="38">
        <f t="shared" si="21"/>
        <v>110.73973796208725</v>
      </c>
      <c r="I81" s="39">
        <v>154690.1</v>
      </c>
      <c r="J81" s="38">
        <f t="shared" si="8"/>
        <v>89.749769519213302</v>
      </c>
      <c r="K81" s="39">
        <v>158600.6</v>
      </c>
      <c r="L81" s="38">
        <f t="shared" si="9"/>
        <v>102.52795750988591</v>
      </c>
    </row>
    <row r="82" spans="1:12" ht="31.2" x14ac:dyDescent="0.25">
      <c r="A82" s="27" t="s">
        <v>178</v>
      </c>
      <c r="B82" s="25" t="s">
        <v>130</v>
      </c>
      <c r="C82" s="38">
        <v>7879.8</v>
      </c>
      <c r="D82" s="39">
        <v>7785.1</v>
      </c>
      <c r="E82" s="39">
        <v>8185.1</v>
      </c>
      <c r="F82" s="39">
        <v>8557.9</v>
      </c>
      <c r="G82" s="38">
        <f t="shared" si="20"/>
        <v>109.92665476358685</v>
      </c>
      <c r="H82" s="38">
        <f t="shared" si="21"/>
        <v>104.55461753674358</v>
      </c>
      <c r="I82" s="39">
        <v>8455.2999999999993</v>
      </c>
      <c r="J82" s="38">
        <f t="shared" si="8"/>
        <v>98.801107748396205</v>
      </c>
      <c r="K82" s="39">
        <v>8492.7000000000007</v>
      </c>
      <c r="L82" s="38">
        <f t="shared" si="9"/>
        <v>100.44232611498116</v>
      </c>
    </row>
    <row r="83" spans="1:12" ht="16.8" x14ac:dyDescent="0.25">
      <c r="A83" s="26" t="s">
        <v>198</v>
      </c>
      <c r="B83" s="24" t="s">
        <v>131</v>
      </c>
      <c r="C83" s="23">
        <f>C84</f>
        <v>1355.2</v>
      </c>
      <c r="D83" s="23">
        <f>D84</f>
        <v>1355.2</v>
      </c>
      <c r="E83" s="23">
        <f>E84</f>
        <v>1355.2</v>
      </c>
      <c r="F83" s="23">
        <f>F84</f>
        <v>1355.2</v>
      </c>
      <c r="G83" s="23">
        <f t="shared" si="20"/>
        <v>100</v>
      </c>
      <c r="H83" s="23">
        <f t="shared" si="21"/>
        <v>100</v>
      </c>
      <c r="I83" s="23">
        <f t="shared" ref="I83" si="26">I84</f>
        <v>1355.2</v>
      </c>
      <c r="J83" s="23">
        <f t="shared" si="8"/>
        <v>100</v>
      </c>
      <c r="K83" s="23">
        <f t="shared" ref="K83" si="27">K84</f>
        <v>1355.2</v>
      </c>
      <c r="L83" s="23">
        <f t="shared" si="9"/>
        <v>100</v>
      </c>
    </row>
    <row r="84" spans="1:12" ht="16.8" x14ac:dyDescent="0.25">
      <c r="A84" s="27" t="s">
        <v>179</v>
      </c>
      <c r="B84" s="25" t="s">
        <v>132</v>
      </c>
      <c r="C84" s="38">
        <v>1355.2</v>
      </c>
      <c r="D84" s="38">
        <v>1355.2</v>
      </c>
      <c r="E84" s="38">
        <v>1355.2</v>
      </c>
      <c r="F84" s="39">
        <v>1355.2</v>
      </c>
      <c r="G84" s="38">
        <f t="shared" si="20"/>
        <v>100</v>
      </c>
      <c r="H84" s="38">
        <f t="shared" si="21"/>
        <v>100</v>
      </c>
      <c r="I84" s="39">
        <v>1355.2</v>
      </c>
      <c r="J84" s="38">
        <f t="shared" si="8"/>
        <v>100</v>
      </c>
      <c r="K84" s="39">
        <v>1355.2</v>
      </c>
      <c r="L84" s="38">
        <f t="shared" si="9"/>
        <v>100</v>
      </c>
    </row>
    <row r="85" spans="1:12" ht="16.8" x14ac:dyDescent="0.25">
      <c r="A85" s="26" t="s">
        <v>199</v>
      </c>
      <c r="B85" s="24" t="s">
        <v>133</v>
      </c>
      <c r="C85" s="23">
        <f>SUM(C86:C89)</f>
        <v>119627.5</v>
      </c>
      <c r="D85" s="23">
        <f>SUM(D86:D89)</f>
        <v>146921.50000000003</v>
      </c>
      <c r="E85" s="23">
        <f>SUM(E86:E89)</f>
        <v>151791.40000000002</v>
      </c>
      <c r="F85" s="23">
        <f>SUM(F86:F89)</f>
        <v>116065.7</v>
      </c>
      <c r="G85" s="23">
        <f t="shared" si="20"/>
        <v>78.998444747705392</v>
      </c>
      <c r="H85" s="23">
        <f t="shared" si="21"/>
        <v>76.463949868042576</v>
      </c>
      <c r="I85" s="23">
        <f t="shared" ref="I85" si="28">SUM(I86:I89)</f>
        <v>118909.2</v>
      </c>
      <c r="J85" s="23">
        <f t="shared" si="8"/>
        <v>102.44990552764513</v>
      </c>
      <c r="K85" s="23">
        <f>SUM(K86:K89)</f>
        <v>138498.1</v>
      </c>
      <c r="L85" s="23">
        <f t="shared" si="9"/>
        <v>116.47383045214332</v>
      </c>
    </row>
    <row r="86" spans="1:12" ht="16.8" x14ac:dyDescent="0.25">
      <c r="A86" s="27" t="s">
        <v>180</v>
      </c>
      <c r="B86" s="25" t="s">
        <v>134</v>
      </c>
      <c r="C86" s="38">
        <v>4494.8</v>
      </c>
      <c r="D86" s="39">
        <v>5200</v>
      </c>
      <c r="E86" s="39">
        <v>6200</v>
      </c>
      <c r="F86" s="39">
        <v>5500</v>
      </c>
      <c r="G86" s="38">
        <f t="shared" si="20"/>
        <v>105.76923076923077</v>
      </c>
      <c r="H86" s="38">
        <f t="shared" si="21"/>
        <v>88.709677419354833</v>
      </c>
      <c r="I86" s="39">
        <v>5000</v>
      </c>
      <c r="J86" s="38">
        <f t="shared" si="8"/>
        <v>90.909090909090907</v>
      </c>
      <c r="K86" s="39">
        <v>5000</v>
      </c>
      <c r="L86" s="38">
        <f t="shared" si="9"/>
        <v>100</v>
      </c>
    </row>
    <row r="87" spans="1:12" ht="16.8" x14ac:dyDescent="0.25">
      <c r="A87" s="27" t="s">
        <v>181</v>
      </c>
      <c r="B87" s="25" t="s">
        <v>135</v>
      </c>
      <c r="C87" s="38">
        <v>18047.599999999999</v>
      </c>
      <c r="D87" s="39">
        <v>11841.2</v>
      </c>
      <c r="E87" s="39">
        <v>10449.200000000001</v>
      </c>
      <c r="F87" s="39">
        <v>5675</v>
      </c>
      <c r="G87" s="38">
        <f t="shared" si="20"/>
        <v>47.925885889943579</v>
      </c>
      <c r="H87" s="38">
        <f t="shared" si="21"/>
        <v>54.310377827967692</v>
      </c>
      <c r="I87" s="39">
        <v>5142.8</v>
      </c>
      <c r="J87" s="38">
        <f t="shared" si="8"/>
        <v>90.622026431718055</v>
      </c>
      <c r="K87" s="39">
        <v>5172.8</v>
      </c>
      <c r="L87" s="38">
        <f t="shared" si="9"/>
        <v>100.58333981488683</v>
      </c>
    </row>
    <row r="88" spans="1:12" ht="16.8" x14ac:dyDescent="0.25">
      <c r="A88" s="27" t="s">
        <v>182</v>
      </c>
      <c r="B88" s="25" t="s">
        <v>136</v>
      </c>
      <c r="C88" s="38">
        <v>85535.5</v>
      </c>
      <c r="D88" s="39">
        <v>116096.1</v>
      </c>
      <c r="E88" s="39">
        <v>121358</v>
      </c>
      <c r="F88" s="39">
        <v>90545.2</v>
      </c>
      <c r="G88" s="38">
        <f t="shared" si="20"/>
        <v>77.991594894229863</v>
      </c>
      <c r="H88" s="38">
        <f t="shared" si="21"/>
        <v>74.609996868768434</v>
      </c>
      <c r="I88" s="39">
        <v>94296.4</v>
      </c>
      <c r="J88" s="38">
        <f t="shared" si="8"/>
        <v>104.14290321298093</v>
      </c>
      <c r="K88" s="39">
        <v>113793</v>
      </c>
      <c r="L88" s="38">
        <f t="shared" si="9"/>
        <v>120.67586885607511</v>
      </c>
    </row>
    <row r="89" spans="1:12" ht="31.2" x14ac:dyDescent="0.25">
      <c r="A89" s="27" t="s">
        <v>183</v>
      </c>
      <c r="B89" s="25" t="s">
        <v>137</v>
      </c>
      <c r="C89" s="38">
        <v>11549.6</v>
      </c>
      <c r="D89" s="39">
        <v>13784.2</v>
      </c>
      <c r="E89" s="39">
        <v>13784.2</v>
      </c>
      <c r="F89" s="39">
        <v>14345.5</v>
      </c>
      <c r="G89" s="38">
        <f t="shared" si="20"/>
        <v>104.07205351054105</v>
      </c>
      <c r="H89" s="38">
        <f t="shared" si="21"/>
        <v>104.07205351054105</v>
      </c>
      <c r="I89" s="39">
        <v>14470</v>
      </c>
      <c r="J89" s="38">
        <f t="shared" si="8"/>
        <v>100.86786797253492</v>
      </c>
      <c r="K89" s="39">
        <v>14532.3</v>
      </c>
      <c r="L89" s="38">
        <f t="shared" si="9"/>
        <v>100.43054595715273</v>
      </c>
    </row>
    <row r="90" spans="1:12" ht="16.8" x14ac:dyDescent="0.25">
      <c r="A90" s="26" t="s">
        <v>200</v>
      </c>
      <c r="B90" s="24" t="s">
        <v>138</v>
      </c>
      <c r="C90" s="23">
        <f>SUM(C91:C94)</f>
        <v>313434.8</v>
      </c>
      <c r="D90" s="23">
        <f>SUM(D91:D94)</f>
        <v>111740.3</v>
      </c>
      <c r="E90" s="23">
        <f>SUM(E91:E94)</f>
        <v>119146.20000000001</v>
      </c>
      <c r="F90" s="23">
        <f>SUM(F91:F94)</f>
        <v>164759.79999999999</v>
      </c>
      <c r="G90" s="23">
        <f t="shared" si="20"/>
        <v>147.44886133292999</v>
      </c>
      <c r="H90" s="23">
        <f t="shared" si="21"/>
        <v>138.28372201547342</v>
      </c>
      <c r="I90" s="23">
        <f t="shared" ref="I90" si="29">SUM(I91:I94)</f>
        <v>146125</v>
      </c>
      <c r="J90" s="23">
        <f t="shared" si="8"/>
        <v>88.689716787711575</v>
      </c>
      <c r="K90" s="23">
        <f t="shared" ref="K90" si="30">SUM(K91:K94)</f>
        <v>116179.1</v>
      </c>
      <c r="L90" s="23">
        <f t="shared" si="9"/>
        <v>79.506655260906768</v>
      </c>
    </row>
    <row r="91" spans="1:12" ht="16.8" x14ac:dyDescent="0.25">
      <c r="A91" s="27" t="s">
        <v>184</v>
      </c>
      <c r="B91" s="25" t="s">
        <v>139</v>
      </c>
      <c r="C91" s="38">
        <v>63955.4</v>
      </c>
      <c r="D91" s="39">
        <v>100490.1</v>
      </c>
      <c r="E91" s="39">
        <v>105597.6</v>
      </c>
      <c r="F91" s="39">
        <v>147262.39999999999</v>
      </c>
      <c r="G91" s="38">
        <f t="shared" si="20"/>
        <v>146.54418693980799</v>
      </c>
      <c r="H91" s="38">
        <f t="shared" si="21"/>
        <v>139.45619976211577</v>
      </c>
      <c r="I91" s="39">
        <v>128974.39999999999</v>
      </c>
      <c r="J91" s="38">
        <f t="shared" si="8"/>
        <v>87.581351383652589</v>
      </c>
      <c r="K91" s="39">
        <v>99029.2</v>
      </c>
      <c r="L91" s="38">
        <f t="shared" si="9"/>
        <v>76.782059075289368</v>
      </c>
    </row>
    <row r="92" spans="1:12" ht="31.2" x14ac:dyDescent="0.25">
      <c r="A92" s="27" t="s">
        <v>185</v>
      </c>
      <c r="B92" s="25" t="s">
        <v>140</v>
      </c>
      <c r="C92" s="38">
        <v>237312.4</v>
      </c>
      <c r="D92" s="39">
        <v>50.2</v>
      </c>
      <c r="E92" s="39">
        <v>826</v>
      </c>
      <c r="F92" s="39">
        <v>4548.1000000000004</v>
      </c>
      <c r="G92" s="45" t="s">
        <v>218</v>
      </c>
      <c r="H92" s="45" t="s">
        <v>219</v>
      </c>
      <c r="I92" s="38">
        <v>4348.1000000000004</v>
      </c>
      <c r="J92" s="38">
        <v>0</v>
      </c>
      <c r="K92" s="38">
        <v>4348.1000000000004</v>
      </c>
      <c r="L92" s="38">
        <v>0</v>
      </c>
    </row>
    <row r="93" spans="1:12" ht="16.8" x14ac:dyDescent="0.25">
      <c r="A93" s="27" t="s">
        <v>210</v>
      </c>
      <c r="B93" s="25" t="s">
        <v>211</v>
      </c>
      <c r="C93" s="38">
        <v>0</v>
      </c>
      <c r="D93" s="39">
        <v>0</v>
      </c>
      <c r="E93" s="39">
        <v>642.6</v>
      </c>
      <c r="F93" s="39">
        <v>302.5</v>
      </c>
      <c r="G93" s="38">
        <v>0</v>
      </c>
      <c r="H93" s="38">
        <f t="shared" si="21"/>
        <v>47.074385309679421</v>
      </c>
      <c r="I93" s="38">
        <v>302.5</v>
      </c>
      <c r="J93" s="38">
        <f t="shared" si="8"/>
        <v>100</v>
      </c>
      <c r="K93" s="38">
        <v>301.8</v>
      </c>
      <c r="L93" s="38">
        <v>0</v>
      </c>
    </row>
    <row r="94" spans="1:12" ht="31.2" x14ac:dyDescent="0.25">
      <c r="A94" s="27" t="s">
        <v>186</v>
      </c>
      <c r="B94" s="25" t="s">
        <v>141</v>
      </c>
      <c r="C94" s="38">
        <v>12167</v>
      </c>
      <c r="D94" s="39">
        <v>11200</v>
      </c>
      <c r="E94" s="39">
        <v>12080</v>
      </c>
      <c r="F94" s="39">
        <v>12646.8</v>
      </c>
      <c r="G94" s="38">
        <f t="shared" si="20"/>
        <v>112.91785714285713</v>
      </c>
      <c r="H94" s="38">
        <f t="shared" si="21"/>
        <v>104.69205298013244</v>
      </c>
      <c r="I94" s="39">
        <v>12500</v>
      </c>
      <c r="J94" s="38">
        <f t="shared" si="8"/>
        <v>98.839232058702592</v>
      </c>
      <c r="K94" s="39">
        <v>12500</v>
      </c>
      <c r="L94" s="38">
        <f t="shared" si="9"/>
        <v>100</v>
      </c>
    </row>
    <row r="95" spans="1:12" ht="16.8" x14ac:dyDescent="0.25">
      <c r="A95" s="26" t="s">
        <v>201</v>
      </c>
      <c r="B95" s="24" t="s">
        <v>142</v>
      </c>
      <c r="C95" s="23">
        <f>SUM(C96:C97)</f>
        <v>19418.7</v>
      </c>
      <c r="D95" s="23">
        <f>SUM(D96:D97)</f>
        <v>21714</v>
      </c>
      <c r="E95" s="23">
        <f>SUM(E96:E97)</f>
        <v>22032</v>
      </c>
      <c r="F95" s="23">
        <f>SUM(F96:F97)</f>
        <v>22220</v>
      </c>
      <c r="G95" s="23">
        <f t="shared" si="20"/>
        <v>102.33029381965552</v>
      </c>
      <c r="H95" s="23">
        <f t="shared" si="21"/>
        <v>100.85330428467682</v>
      </c>
      <c r="I95" s="23">
        <f t="shared" ref="I95" si="31">SUM(I96:I97)</f>
        <v>20800</v>
      </c>
      <c r="J95" s="23">
        <f t="shared" si="8"/>
        <v>93.609360936093609</v>
      </c>
      <c r="K95" s="23">
        <f t="shared" ref="K95" si="32">SUM(K96:K97)</f>
        <v>20300</v>
      </c>
      <c r="L95" s="23">
        <f t="shared" si="9"/>
        <v>97.59615384615384</v>
      </c>
    </row>
    <row r="96" spans="1:12" ht="16.8" x14ac:dyDescent="0.25">
      <c r="A96" s="27" t="s">
        <v>187</v>
      </c>
      <c r="B96" s="25" t="s">
        <v>143</v>
      </c>
      <c r="C96" s="38">
        <v>10050</v>
      </c>
      <c r="D96" s="39">
        <v>10000</v>
      </c>
      <c r="E96" s="39">
        <v>10592.5</v>
      </c>
      <c r="F96" s="39">
        <v>10520</v>
      </c>
      <c r="G96" s="38">
        <f t="shared" si="20"/>
        <v>105.2</v>
      </c>
      <c r="H96" s="38">
        <f t="shared" si="21"/>
        <v>99.315553457635119</v>
      </c>
      <c r="I96" s="39">
        <v>10000</v>
      </c>
      <c r="J96" s="38">
        <f t="shared" si="8"/>
        <v>95.057034220532316</v>
      </c>
      <c r="K96" s="39">
        <v>10000</v>
      </c>
      <c r="L96" s="38">
        <f t="shared" si="9"/>
        <v>100</v>
      </c>
    </row>
    <row r="97" spans="1:12" ht="31.2" x14ac:dyDescent="0.25">
      <c r="A97" s="27" t="s">
        <v>188</v>
      </c>
      <c r="B97" s="25" t="s">
        <v>144</v>
      </c>
      <c r="C97" s="38">
        <v>9368.7000000000007</v>
      </c>
      <c r="D97" s="39">
        <v>11714</v>
      </c>
      <c r="E97" s="39">
        <v>11439.5</v>
      </c>
      <c r="F97" s="39">
        <v>11700</v>
      </c>
      <c r="G97" s="38">
        <f t="shared" si="20"/>
        <v>99.880484889875362</v>
      </c>
      <c r="H97" s="38">
        <f t="shared" si="21"/>
        <v>102.2771974299576</v>
      </c>
      <c r="I97" s="39">
        <v>10800</v>
      </c>
      <c r="J97" s="38">
        <f t="shared" si="8"/>
        <v>92.307692307692307</v>
      </c>
      <c r="K97" s="39">
        <v>10300</v>
      </c>
      <c r="L97" s="38">
        <f t="shared" si="9"/>
        <v>95.370370370370367</v>
      </c>
    </row>
    <row r="98" spans="1:12" ht="31.2" x14ac:dyDescent="0.25">
      <c r="A98" s="26" t="s">
        <v>202</v>
      </c>
      <c r="B98" s="24" t="s">
        <v>145</v>
      </c>
      <c r="C98" s="23">
        <f>C99</f>
        <v>24320.6</v>
      </c>
      <c r="D98" s="23">
        <f>D99</f>
        <v>28379</v>
      </c>
      <c r="E98" s="23">
        <f>E99</f>
        <v>20379</v>
      </c>
      <c r="F98" s="23">
        <f>F99</f>
        <v>30300</v>
      </c>
      <c r="G98" s="23">
        <f t="shared" si="20"/>
        <v>106.76908981993726</v>
      </c>
      <c r="H98" s="23">
        <f t="shared" si="21"/>
        <v>148.68246724569408</v>
      </c>
      <c r="I98" s="23">
        <f t="shared" ref="I98" si="33">I99</f>
        <v>26000</v>
      </c>
      <c r="J98" s="23">
        <f t="shared" si="8"/>
        <v>85.808580858085804</v>
      </c>
      <c r="K98" s="23">
        <f t="shared" ref="K98" si="34">K99</f>
        <v>26000</v>
      </c>
      <c r="L98" s="23">
        <f t="shared" si="9"/>
        <v>100</v>
      </c>
    </row>
    <row r="99" spans="1:12" ht="31.2" x14ac:dyDescent="0.25">
      <c r="A99" s="27" t="s">
        <v>189</v>
      </c>
      <c r="B99" s="25" t="s">
        <v>146</v>
      </c>
      <c r="C99" s="38">
        <v>24320.6</v>
      </c>
      <c r="D99" s="38">
        <v>28379</v>
      </c>
      <c r="E99" s="38">
        <v>20379</v>
      </c>
      <c r="F99" s="38">
        <v>30300</v>
      </c>
      <c r="G99" s="38">
        <f t="shared" si="20"/>
        <v>106.76908981993726</v>
      </c>
      <c r="H99" s="38">
        <f t="shared" si="21"/>
        <v>148.68246724569408</v>
      </c>
      <c r="I99" s="38">
        <v>26000</v>
      </c>
      <c r="J99" s="38">
        <f t="shared" si="8"/>
        <v>85.808580858085804</v>
      </c>
      <c r="K99" s="38">
        <v>26000</v>
      </c>
      <c r="L99" s="38">
        <f t="shared" si="9"/>
        <v>100</v>
      </c>
    </row>
    <row r="100" spans="1:12" ht="19.2" customHeight="1" x14ac:dyDescent="0.25">
      <c r="A100" s="29"/>
      <c r="B100" s="33" t="s">
        <v>89</v>
      </c>
      <c r="C100" s="31">
        <f t="shared" ref="C100" si="35">C98+C95+C90+C85+C80+C74+C71+C66+C58+C54+C52+C43+C83</f>
        <v>3822891.9000000004</v>
      </c>
      <c r="D100" s="31">
        <f>D98+D95+D90+D85+D80+D74+D71+D66+D58+D54+D52+D43+D83</f>
        <v>3117530.0000000005</v>
      </c>
      <c r="E100" s="31">
        <f>E98+E95+E90+E85+E80+E74+E71+E66+E58+E54+E52+E43+E83</f>
        <v>4070099.0000000005</v>
      </c>
      <c r="F100" s="23">
        <f>F98+F95+F90+F85+F80+F74+F71+F66+F58+F54+F52+F43+F83</f>
        <v>3387684.5000000005</v>
      </c>
      <c r="G100" s="23">
        <f t="shared" si="20"/>
        <v>108.66565838981501</v>
      </c>
      <c r="H100" s="23">
        <f t="shared" si="21"/>
        <v>83.233466802650256</v>
      </c>
      <c r="I100" s="23">
        <f>I98+I95+I90+I85+I80+I74+I71+I66+I58+I54+I52+I43+I83</f>
        <v>3206519.8</v>
      </c>
      <c r="J100" s="23">
        <f>SUM(I100/F100)*100</f>
        <v>94.652255840235398</v>
      </c>
      <c r="K100" s="23">
        <f>K98+K95+K90+K85+K80+K74+K71+K66+K58+K54+K52+K43+K83</f>
        <v>3787501.1</v>
      </c>
      <c r="L100" s="23">
        <f>SUM(K100/I100)*100</f>
        <v>118.11874980469481</v>
      </c>
    </row>
    <row r="101" spans="1:12" ht="31.2" x14ac:dyDescent="0.25">
      <c r="A101" s="10"/>
      <c r="B101" s="12" t="s">
        <v>44</v>
      </c>
      <c r="C101" s="23">
        <f>SUM(C41-C100)</f>
        <v>12847.5</v>
      </c>
      <c r="D101" s="23">
        <f>SUM(D41-D100)</f>
        <v>-64400.000000000466</v>
      </c>
      <c r="E101" s="23">
        <f t="shared" ref="E101" si="36">SUM(E41-E100)</f>
        <v>-72716.600000000559</v>
      </c>
      <c r="F101" s="23">
        <f>SUM(F41-F100)</f>
        <v>-100000.00000000047</v>
      </c>
      <c r="G101" s="23">
        <f t="shared" si="20"/>
        <v>155.27950310558967</v>
      </c>
      <c r="H101" s="23">
        <f t="shared" si="21"/>
        <v>137.52018108657404</v>
      </c>
      <c r="I101" s="23">
        <f>SUM(I41-I100)</f>
        <v>-80000</v>
      </c>
      <c r="J101" s="23">
        <f>SUM(I101/F101)*100</f>
        <v>79.999999999999631</v>
      </c>
      <c r="K101" s="23">
        <f>SUM(K41-K100)</f>
        <v>-50000.000000000466</v>
      </c>
      <c r="L101" s="23">
        <f>SUM(K101/I101)*100</f>
        <v>62.500000000000576</v>
      </c>
    </row>
    <row r="102" spans="1:12" ht="31.2" x14ac:dyDescent="0.25">
      <c r="A102" s="4"/>
      <c r="B102" s="12" t="s">
        <v>71</v>
      </c>
      <c r="C102" s="23"/>
      <c r="D102" s="38"/>
      <c r="E102" s="38"/>
      <c r="F102" s="38"/>
      <c r="G102" s="23"/>
      <c r="H102" s="23"/>
      <c r="I102" s="38"/>
      <c r="J102" s="38"/>
      <c r="K102" s="38"/>
      <c r="L102" s="38"/>
    </row>
    <row r="103" spans="1:12" x14ac:dyDescent="0.25">
      <c r="A103" s="7"/>
      <c r="B103" s="13" t="s">
        <v>45</v>
      </c>
      <c r="C103" s="23">
        <f t="shared" ref="C103" si="37">SUM(C104:C106)</f>
        <v>820000</v>
      </c>
      <c r="D103" s="23">
        <f>SUM(D104:D106)</f>
        <v>300000</v>
      </c>
      <c r="E103" s="23">
        <f t="shared" ref="E103" si="38">SUM(E104:E106)</f>
        <v>300000</v>
      </c>
      <c r="F103" s="23">
        <f>SUM(F104:F106)</f>
        <v>380000</v>
      </c>
      <c r="G103" s="23">
        <f t="shared" si="20"/>
        <v>126.66666666666666</v>
      </c>
      <c r="H103" s="23">
        <f t="shared" si="21"/>
        <v>126.66666666666666</v>
      </c>
      <c r="I103" s="23">
        <f t="shared" ref="I103:K103" si="39">SUM(I104:I106)</f>
        <v>330000</v>
      </c>
      <c r="J103" s="23">
        <f>SUM(I103/F103)*100</f>
        <v>86.842105263157904</v>
      </c>
      <c r="K103" s="23">
        <f t="shared" si="39"/>
        <v>300000</v>
      </c>
      <c r="L103" s="23">
        <f>SUM(K103/I103)*100</f>
        <v>90.909090909090907</v>
      </c>
    </row>
    <row r="104" spans="1:12" ht="46.8" x14ac:dyDescent="0.25">
      <c r="A104" s="7" t="s">
        <v>46</v>
      </c>
      <c r="B104" s="5" t="s">
        <v>47</v>
      </c>
      <c r="C104" s="38">
        <v>720000</v>
      </c>
      <c r="D104" s="38">
        <v>300000</v>
      </c>
      <c r="E104" s="38">
        <v>300000</v>
      </c>
      <c r="F104" s="38">
        <v>380000</v>
      </c>
      <c r="G104" s="38">
        <f t="shared" si="20"/>
        <v>126.66666666666666</v>
      </c>
      <c r="H104" s="38">
        <f t="shared" si="21"/>
        <v>126.66666666666666</v>
      </c>
      <c r="I104" s="38">
        <v>330000</v>
      </c>
      <c r="J104" s="38">
        <f>SUM(I104/F104)*100</f>
        <v>86.842105263157904</v>
      </c>
      <c r="K104" s="38">
        <v>300000</v>
      </c>
      <c r="L104" s="38">
        <f>SUM(K104/I104)*100</f>
        <v>90.909090909090907</v>
      </c>
    </row>
    <row r="105" spans="1:12" ht="62.4" x14ac:dyDescent="0.25">
      <c r="A105" s="7" t="s">
        <v>48</v>
      </c>
      <c r="B105" s="5" t="s">
        <v>82</v>
      </c>
      <c r="C105" s="38">
        <v>100000</v>
      </c>
      <c r="D105" s="38">
        <v>0</v>
      </c>
      <c r="E105" s="38">
        <v>0</v>
      </c>
      <c r="F105" s="38">
        <v>0</v>
      </c>
      <c r="G105" s="38">
        <v>0</v>
      </c>
      <c r="H105" s="38">
        <v>0</v>
      </c>
      <c r="I105" s="38">
        <v>0</v>
      </c>
      <c r="J105" s="38">
        <v>0</v>
      </c>
      <c r="K105" s="38">
        <v>0</v>
      </c>
      <c r="L105" s="38">
        <v>0</v>
      </c>
    </row>
    <row r="106" spans="1:12" ht="109.2" hidden="1" x14ac:dyDescent="0.25">
      <c r="A106" s="7" t="s">
        <v>48</v>
      </c>
      <c r="B106" s="11" t="s">
        <v>61</v>
      </c>
      <c r="C106" s="38">
        <v>0</v>
      </c>
      <c r="D106" s="38">
        <v>0</v>
      </c>
      <c r="E106" s="38"/>
      <c r="F106" s="38">
        <v>0</v>
      </c>
      <c r="G106" s="23" t="e">
        <f t="shared" si="20"/>
        <v>#DIV/0!</v>
      </c>
      <c r="H106" s="23" t="e">
        <f t="shared" si="21"/>
        <v>#DIV/0!</v>
      </c>
      <c r="I106" s="38">
        <v>0</v>
      </c>
      <c r="J106" s="38">
        <v>0</v>
      </c>
      <c r="K106" s="38">
        <v>0</v>
      </c>
      <c r="L106" s="38">
        <v>0</v>
      </c>
    </row>
    <row r="107" spans="1:12" x14ac:dyDescent="0.25">
      <c r="A107" s="6"/>
      <c r="B107" s="13" t="s">
        <v>49</v>
      </c>
      <c r="C107" s="23">
        <f t="shared" ref="C107" si="40">SUM(C108:C110)</f>
        <v>-826000</v>
      </c>
      <c r="D107" s="23">
        <f>SUM(D108:D110)</f>
        <v>-280000</v>
      </c>
      <c r="E107" s="23">
        <f t="shared" ref="E107" si="41">SUM(E108:E110)</f>
        <v>-264000</v>
      </c>
      <c r="F107" s="23">
        <f>SUM(F108:F110)</f>
        <v>-367535.8</v>
      </c>
      <c r="G107" s="23">
        <f t="shared" si="20"/>
        <v>131.26278571428571</v>
      </c>
      <c r="H107" s="23">
        <f t="shared" si="21"/>
        <v>139.21810606060606</v>
      </c>
      <c r="I107" s="23">
        <f t="shared" ref="I107:K107" si="42">SUM(I108:I110)</f>
        <v>-380000</v>
      </c>
      <c r="J107" s="23">
        <f>SUM(I107/F107)*100</f>
        <v>103.39128868534712</v>
      </c>
      <c r="K107" s="23">
        <f t="shared" si="42"/>
        <v>-330000</v>
      </c>
      <c r="L107" s="23">
        <f>SUM(K107/I107)*100</f>
        <v>86.842105263157904</v>
      </c>
    </row>
    <row r="108" spans="1:12" ht="46.8" x14ac:dyDescent="0.25">
      <c r="A108" s="7" t="s">
        <v>46</v>
      </c>
      <c r="B108" s="5" t="s">
        <v>50</v>
      </c>
      <c r="C108" s="38">
        <v>-726000</v>
      </c>
      <c r="D108" s="38">
        <v>-280000</v>
      </c>
      <c r="E108" s="38">
        <v>-264000</v>
      </c>
      <c r="F108" s="38">
        <v>-284000</v>
      </c>
      <c r="G108" s="38">
        <f t="shared" si="20"/>
        <v>101.42857142857142</v>
      </c>
      <c r="H108" s="38">
        <f t="shared" si="21"/>
        <v>107.57575757575756</v>
      </c>
      <c r="I108" s="38">
        <v>-380000</v>
      </c>
      <c r="J108" s="38">
        <f>SUM(I108/F108)*100</f>
        <v>133.80281690140845</v>
      </c>
      <c r="K108" s="38">
        <v>-330000</v>
      </c>
      <c r="L108" s="38">
        <f>SUM(K108/I108)*100</f>
        <v>86.842105263157904</v>
      </c>
    </row>
    <row r="109" spans="1:12" ht="78" x14ac:dyDescent="0.25">
      <c r="A109" s="7" t="s">
        <v>48</v>
      </c>
      <c r="B109" s="5" t="s">
        <v>51</v>
      </c>
      <c r="C109" s="38">
        <v>-100000</v>
      </c>
      <c r="D109" s="38">
        <v>0</v>
      </c>
      <c r="E109" s="38">
        <v>0</v>
      </c>
      <c r="F109" s="38">
        <v>-83535.8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</row>
    <row r="110" spans="1:12" ht="93.6" hidden="1" x14ac:dyDescent="0.25">
      <c r="A110" s="7" t="s">
        <v>48</v>
      </c>
      <c r="B110" s="11" t="s">
        <v>62</v>
      </c>
      <c r="C110" s="38">
        <v>0</v>
      </c>
      <c r="D110" s="38">
        <v>0</v>
      </c>
      <c r="E110" s="38"/>
      <c r="F110" s="38">
        <v>0</v>
      </c>
      <c r="G110" s="23" t="e">
        <f t="shared" si="20"/>
        <v>#DIV/0!</v>
      </c>
      <c r="H110" s="23" t="e">
        <f t="shared" si="21"/>
        <v>#DIV/0!</v>
      </c>
      <c r="I110" s="38">
        <v>0</v>
      </c>
      <c r="J110" s="38">
        <v>0</v>
      </c>
      <c r="K110" s="38">
        <v>0</v>
      </c>
      <c r="L110" s="38">
        <v>0</v>
      </c>
    </row>
    <row r="111" spans="1:12" s="15" customFormat="1" ht="31.2" x14ac:dyDescent="0.25">
      <c r="A111" s="6" t="s">
        <v>52</v>
      </c>
      <c r="B111" s="9" t="s">
        <v>53</v>
      </c>
      <c r="C111" s="23">
        <v>-7663.5</v>
      </c>
      <c r="D111" s="23">
        <f>SUM(D113-D112)</f>
        <v>400</v>
      </c>
      <c r="E111" s="23">
        <f t="shared" ref="E111" si="43">SUM(E113-E112)</f>
        <v>10716.6</v>
      </c>
      <c r="F111" s="23">
        <f>SUM(F113-F112)</f>
        <v>535.79999999999995</v>
      </c>
      <c r="G111" s="23">
        <f t="shared" si="20"/>
        <v>133.94999999999999</v>
      </c>
      <c r="H111" s="23">
        <f t="shared" si="21"/>
        <v>4.9997200604669381</v>
      </c>
      <c r="I111" s="23">
        <f t="shared" ref="I111:K111" si="44">SUM(I113-I112)</f>
        <v>48000</v>
      </c>
      <c r="J111" s="23">
        <f t="shared" ref="J111:J116" si="45">SUM(I111/F111)*100</f>
        <v>8958.566629339306</v>
      </c>
      <c r="K111" s="23">
        <f t="shared" si="44"/>
        <v>500</v>
      </c>
      <c r="L111" s="23">
        <f t="shared" ref="L111:L116" si="46">SUM(K111/I111)*100</f>
        <v>1.0416666666666665</v>
      </c>
    </row>
    <row r="112" spans="1:12" ht="31.2" x14ac:dyDescent="0.25">
      <c r="A112" s="7" t="s">
        <v>52</v>
      </c>
      <c r="B112" s="5" t="s">
        <v>54</v>
      </c>
      <c r="C112" s="38">
        <v>11417.2</v>
      </c>
      <c r="D112" s="38">
        <v>300</v>
      </c>
      <c r="E112" s="38">
        <v>700.6</v>
      </c>
      <c r="F112" s="38">
        <v>64.2</v>
      </c>
      <c r="G112" s="38">
        <f t="shared" si="20"/>
        <v>21.4</v>
      </c>
      <c r="H112" s="38">
        <f t="shared" si="21"/>
        <v>9.1635740793605471</v>
      </c>
      <c r="I112" s="38">
        <v>700</v>
      </c>
      <c r="J112" s="38">
        <f t="shared" si="45"/>
        <v>1090.3426791277259</v>
      </c>
      <c r="K112" s="38">
        <v>200</v>
      </c>
      <c r="L112" s="38">
        <f t="shared" si="46"/>
        <v>28.571428571428569</v>
      </c>
    </row>
    <row r="113" spans="1:12" ht="31.2" x14ac:dyDescent="0.25">
      <c r="A113" s="7" t="s">
        <v>52</v>
      </c>
      <c r="B113" s="5" t="s">
        <v>55</v>
      </c>
      <c r="C113" s="38">
        <v>3753.7</v>
      </c>
      <c r="D113" s="38">
        <v>700</v>
      </c>
      <c r="E113" s="38">
        <v>11417.2</v>
      </c>
      <c r="F113" s="38">
        <v>600</v>
      </c>
      <c r="G113" s="38">
        <f t="shared" si="20"/>
        <v>85.714285714285708</v>
      </c>
      <c r="H113" s="38">
        <f t="shared" si="21"/>
        <v>5.2552289528080438</v>
      </c>
      <c r="I113" s="38">
        <v>48700</v>
      </c>
      <c r="J113" s="38">
        <f t="shared" si="45"/>
        <v>8116.666666666667</v>
      </c>
      <c r="K113" s="38">
        <v>700</v>
      </c>
      <c r="L113" s="38">
        <f t="shared" si="46"/>
        <v>1.4373716632443532</v>
      </c>
    </row>
    <row r="114" spans="1:12" ht="31.2" x14ac:dyDescent="0.25">
      <c r="A114" s="6" t="s">
        <v>56</v>
      </c>
      <c r="B114" s="9" t="s">
        <v>57</v>
      </c>
      <c r="C114" s="23">
        <f t="shared" ref="C114" si="47">SUM(C115)</f>
        <v>816</v>
      </c>
      <c r="D114" s="23">
        <f>SUM(D115)</f>
        <v>44000</v>
      </c>
      <c r="E114" s="23">
        <f t="shared" ref="E114" si="48">SUM(E115)</f>
        <v>26000</v>
      </c>
      <c r="F114" s="23">
        <f>SUM(F115)</f>
        <v>87000</v>
      </c>
      <c r="G114" s="23">
        <f t="shared" si="20"/>
        <v>197.72727272727272</v>
      </c>
      <c r="H114" s="23">
        <f t="shared" si="21"/>
        <v>334.61538461538464</v>
      </c>
      <c r="I114" s="23">
        <f t="shared" ref="I114:K114" si="49">SUM(I115)</f>
        <v>82000</v>
      </c>
      <c r="J114" s="23">
        <f t="shared" si="45"/>
        <v>94.252873563218387</v>
      </c>
      <c r="K114" s="23">
        <f t="shared" si="49"/>
        <v>79500</v>
      </c>
      <c r="L114" s="23">
        <f t="shared" si="46"/>
        <v>96.951219512195124</v>
      </c>
    </row>
    <row r="115" spans="1:12" ht="46.8" x14ac:dyDescent="0.25">
      <c r="A115" s="7" t="s">
        <v>56</v>
      </c>
      <c r="B115" s="5" t="s">
        <v>58</v>
      </c>
      <c r="C115" s="38">
        <v>816</v>
      </c>
      <c r="D115" s="38">
        <v>44000</v>
      </c>
      <c r="E115" s="38">
        <v>26000</v>
      </c>
      <c r="F115" s="38">
        <v>87000</v>
      </c>
      <c r="G115" s="38">
        <f t="shared" si="20"/>
        <v>197.72727272727272</v>
      </c>
      <c r="H115" s="38">
        <f t="shared" si="21"/>
        <v>334.61538461538464</v>
      </c>
      <c r="I115" s="38">
        <v>82000</v>
      </c>
      <c r="J115" s="38">
        <f t="shared" si="45"/>
        <v>94.252873563218387</v>
      </c>
      <c r="K115" s="38">
        <v>79500</v>
      </c>
      <c r="L115" s="38">
        <f t="shared" si="46"/>
        <v>96.951219512195124</v>
      </c>
    </row>
    <row r="116" spans="1:12" ht="31.2" x14ac:dyDescent="0.25">
      <c r="A116" s="7"/>
      <c r="B116" s="9" t="s">
        <v>59</v>
      </c>
      <c r="C116" s="23">
        <f>SUM(C103+C107+C111+C114)</f>
        <v>-12847.5</v>
      </c>
      <c r="D116" s="23">
        <f>SUM(D103+D107+D111+D114)</f>
        <v>64400</v>
      </c>
      <c r="E116" s="23">
        <f t="shared" ref="E116" si="50">SUM(E103+E107+E111+E114)</f>
        <v>72716.600000000006</v>
      </c>
      <c r="F116" s="23">
        <f>SUM(F103+F107+F111+F114)</f>
        <v>100000.00000000001</v>
      </c>
      <c r="G116" s="23">
        <f t="shared" si="20"/>
        <v>155.27950310559009</v>
      </c>
      <c r="H116" s="23">
        <f t="shared" si="21"/>
        <v>137.52018108657447</v>
      </c>
      <c r="I116" s="23">
        <f t="shared" ref="I116:K116" si="51">SUM(I103+I107+I111+I114)</f>
        <v>80000</v>
      </c>
      <c r="J116" s="23">
        <f t="shared" si="45"/>
        <v>80</v>
      </c>
      <c r="K116" s="23">
        <f t="shared" si="51"/>
        <v>50000</v>
      </c>
      <c r="L116" s="23">
        <f t="shared" si="46"/>
        <v>62.5</v>
      </c>
    </row>
    <row r="118" spans="1:12" x14ac:dyDescent="0.25">
      <c r="F118" s="43"/>
      <c r="G118" s="43"/>
    </row>
  </sheetData>
  <mergeCells count="7">
    <mergeCell ref="A3:L3"/>
    <mergeCell ref="A5:A6"/>
    <mergeCell ref="B5:B6"/>
    <mergeCell ref="F5:H5"/>
    <mergeCell ref="I5:J5"/>
    <mergeCell ref="K5:L5"/>
    <mergeCell ref="D5:E5"/>
  </mergeCells>
  <pageMargins left="0.39370078740157483" right="0.39370078740157483" top="0.9055118110236221" bottom="0.9055118110236221" header="0.31496062992125984" footer="0.31496062992125984"/>
  <pageSetup paperSize="9" scale="81" firstPageNumber="890" fitToHeight="0" orientation="landscape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</vt:lpstr>
      <vt:lpstr>готовый!Заголовки_для_печати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Киосова Елена Сергеевна</cp:lastModifiedBy>
  <cp:lastPrinted>2019-11-15T09:03:39Z</cp:lastPrinted>
  <dcterms:created xsi:type="dcterms:W3CDTF">2014-09-24T10:05:07Z</dcterms:created>
  <dcterms:modified xsi:type="dcterms:W3CDTF">2019-11-15T10:19:43Z</dcterms:modified>
</cp:coreProperties>
</file>