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0"/>
  </bookViews>
  <sheets>
    <sheet name="Лист1" sheetId="1" r:id="rId1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<sst xmlns="http://schemas.openxmlformats.org/spreadsheetml/2006/main" count="444" uniqueCount="236">
  <si>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</si>
  <si>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</si>
  <si>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</si>
  <si>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</si>
  <si>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</si>
  <si>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</si>
  <si>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</si>
  <si>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</si>
  <si>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</si>
  <si>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</si>
  <si>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 xml:space="preserve">Добыча газа естественного     </t>
  </si>
  <si>
    <t>млрд.куб.м</t>
  </si>
  <si>
    <t>Производство электроэнергии</t>
  </si>
  <si>
    <t>млрд.кВт. час.</t>
  </si>
  <si>
    <t>Вывозка древесины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</si>
  <si>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</si>
  <si>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</si>
  <si>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</si>
  <si>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</si>
  <si>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</si>
  <si>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</si>
  <si>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</si>
  <si>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</si>
  <si>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</si>
  <si>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</si>
  <si>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</si>
  <si>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</si>
  <si>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</si>
  <si>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</si>
  <si>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</si>
  <si>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</si>
  <si>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</si>
  <si>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</si>
  <si>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</si>
  <si>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</si>
  <si>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</si>
  <si>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</si>
  <si>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</si>
  <si>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</si>
  <si>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</si>
  <si>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</si>
  <si>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</si>
  <si>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</si>
  <si>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</si>
  <si>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</si>
  <si>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</si>
  <si>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</si>
  <si>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</si>
  <si>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</si>
  <si>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Прибыль прибыльных предприятий</t>
  </si>
  <si>
    <t>Кредиторская задолженность</t>
  </si>
  <si>
    <t>Дебиторская задолженность</t>
  </si>
  <si>
    <t>Начисленная среднемесячная номинальная заработная плата одного работающего по крупным и средним предприятиям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</si>
  <si>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</si>
  <si>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</si>
  <si>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</si>
  <si>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</si>
  <si>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</si>
  <si>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</si>
  <si>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</si>
  <si>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</si>
  <si>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</si>
  <si>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</si>
  <si>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</si>
  <si>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</si>
  <si>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</si>
  <si>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</si>
  <si>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</si>
  <si>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</si>
  <si>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</si>
  <si>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</si>
  <si>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</si>
  <si>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</si>
  <si>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</si>
  <si>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</si>
  <si>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 xml:space="preserve">Уровень безработицы (на конец периода) 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</si>
  <si>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</si>
  <si>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</si>
  <si>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</si>
  <si>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</si>
  <si>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</si>
  <si>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</si>
  <si>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</si>
  <si>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</si>
  <si>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</si>
  <si>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</si>
  <si>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Товарооборот на 1 жителя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</si>
  <si>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</si>
  <si>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</si>
  <si>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</si>
  <si>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</si>
  <si>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r>
      <t xml:space="preserve">   2 </t>
    </r>
    <r>
      <rPr>
        <sz val="10"/>
        <rFont val="Times New Roman Cyr"/>
        <family val="0"/>
      </rPr>
      <t>- по состоянию на 01.01.2012</t>
    </r>
  </si>
  <si>
    <r>
      <t xml:space="preserve">    3 </t>
    </r>
    <r>
      <rPr>
        <sz val="10"/>
        <rFont val="Times New Roman Cyr"/>
        <family val="0"/>
      </rPr>
      <t>- для муниципальных районов</t>
    </r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</si>
  <si>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</si>
  <si>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</si>
  <si>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</si>
  <si>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</si>
  <si>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</si>
  <si>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</si>
  <si>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</si>
  <si>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</si>
  <si>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х</t>
  </si>
  <si>
    <t>Оценка 2012 год</t>
  </si>
  <si>
    <t xml:space="preserve"> 2010 год</t>
  </si>
  <si>
    <t xml:space="preserve"> 2011 год</t>
  </si>
  <si>
    <t xml:space="preserve">                     Приложение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</si>
  <si>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</si>
  <si>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</si>
  <si>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</si>
  <si>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</si>
  <si>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</si>
  <si>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</si>
  <si>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</si>
  <si>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</si>
  <si>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</si>
  <si>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</si>
  <si>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</si>
  <si>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</si>
  <si>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</si>
  <si>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r>
      <t xml:space="preserve">Темп роста 
января-марта    2009 года 
к январю- марту    2008 года, % </t>
    </r>
    <r>
      <rPr>
        <vertAlign val="superscript"/>
        <sz val="12"/>
        <rFont val="Times New Roman Cyr"/>
        <family val="1"/>
      </rPr>
      <t>1</t>
    </r>
  </si>
  <si>
    <r>
      <t>Темп роста 2010 года к 2009 году, %</t>
    </r>
    <r>
      <rPr>
        <vertAlign val="superscript"/>
        <sz val="12"/>
        <rFont val="Times New Roman Cyr"/>
        <family val="1"/>
      </rPr>
      <t>1</t>
    </r>
  </si>
  <si>
    <r>
      <t>Темп роста 2011 года к 2010 году, %</t>
    </r>
    <r>
      <rPr>
        <vertAlign val="superscript"/>
        <sz val="12"/>
        <rFont val="Times New Roman Cyr"/>
        <family val="1"/>
      </rPr>
      <t xml:space="preserve"> 1</t>
    </r>
  </si>
  <si>
    <r>
      <t>Темп роста 2012 года к 2011 году, %</t>
    </r>
    <r>
      <rPr>
        <vertAlign val="superscript"/>
        <sz val="12"/>
        <rFont val="Times New Roman Cyr"/>
        <family val="1"/>
      </rPr>
      <t>1</t>
    </r>
  </si>
  <si>
    <r>
      <t>Численность постоянного населения (среднегодовая)</t>
    </r>
    <r>
      <rPr>
        <vertAlign val="superscript"/>
        <sz val="12"/>
        <rFont val="Times New Roman"/>
        <family val="1"/>
      </rPr>
      <t>2</t>
    </r>
  </si>
  <si>
    <r>
      <t>Естествен</t>
    </r>
    <r>
      <rPr>
        <sz val="12"/>
        <rFont val="Times New Roman Cyr"/>
        <family val="0"/>
      </rPr>
      <t>ный прирост (убыль)</t>
    </r>
    <r>
      <rPr>
        <sz val="12"/>
        <rFont val="Times New Roman Cyr"/>
        <family val="1"/>
      </rPr>
      <t xml:space="preserve"> населения</t>
    </r>
  </si>
  <si>
    <t>в т.ч. просроченная</t>
  </si>
  <si>
    <t xml:space="preserve">                               к письму исх. №   от ____________2012 </t>
  </si>
  <si>
    <t xml:space="preserve">  январь-июнь    2010 года</t>
  </si>
  <si>
    <r>
      <t xml:space="preserve">Темп роста 
 января-июня    2010  года     к январю-июню    2009 году, % </t>
    </r>
    <r>
      <rPr>
        <vertAlign val="superscript"/>
        <sz val="12"/>
        <rFont val="Times New Roman Cyr"/>
        <family val="0"/>
      </rPr>
      <t>1</t>
    </r>
  </si>
  <si>
    <t xml:space="preserve">  январь-июнь    2011 года</t>
  </si>
  <si>
    <r>
      <t xml:space="preserve">Темп роста 
 января-июня    2011 года к январю-июню    2010  года, % </t>
    </r>
    <r>
      <rPr>
        <vertAlign val="superscript"/>
        <sz val="12"/>
        <rFont val="Times New Roman Cyr"/>
        <family val="0"/>
      </rPr>
      <t>1</t>
    </r>
  </si>
  <si>
    <t xml:space="preserve">   январь-июнь    2012 года</t>
  </si>
  <si>
    <r>
      <t xml:space="preserve">Темп роста января-июня    2012 года к январю-июню   2011 года, % </t>
    </r>
    <r>
      <rPr>
        <vertAlign val="superscript"/>
        <sz val="12"/>
        <rFont val="Times New Roman Cyr"/>
        <family val="0"/>
      </rPr>
      <t>1</t>
    </r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</si>
  <si>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</si>
  <si>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</si>
  <si>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</si>
  <si>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</si>
  <si>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</si>
  <si>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</si>
  <si>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</si>
  <si>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</si>
  <si>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</si>
  <si>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</si>
  <si>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</si>
  <si>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</si>
  <si>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</si>
  <si>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</si>
  <si>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</si>
  <si>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</si>
  <si>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</si>
  <si>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</si>
  <si>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</si>
  <si>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</si>
  <si>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</si>
  <si>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</si>
  <si>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</si>
  <si>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</si>
  <si>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</si>
  <si>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</si>
  <si>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</si>
  <si>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</si>
  <si>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</si>
  <si>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</si>
  <si>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</si>
  <si>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</si>
  <si>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</si>
  <si>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</si>
  <si>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</si>
  <si>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</si>
  <si>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</si>
  <si>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</si>
  <si>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</si>
  <si>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</si>
  <si>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</si>
  <si>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</si>
  <si>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</si>
  <si>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</si>
  <si>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</si>
  <si>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</si>
  <si>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</si>
  <si>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</si>
  <si>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</si>
  <si>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</si>
  <si>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</si>
  <si>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</si>
  <si>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</si>
  <si>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</si>
  <si>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</si>
  <si>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</si>
  <si>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</si>
  <si>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</si>
  <si>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</si>
  <si>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</si>
  <si>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</si>
  <si>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</si>
  <si>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</si>
  <si>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</si>
  <si>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</si>
  <si>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</si>
  <si>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</si>
  <si>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</si>
  <si>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</si>
  <si>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</si>
  <si>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</si>
  <si>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</si>
  <si>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</si>
  <si>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</si>
  <si>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</si>
  <si>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</si>
  <si>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</si>
  <si>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</si>
  <si>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</si>
  <si>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</si>
  <si>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</si>
  <si>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</si>
  <si>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</si>
  <si>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</si>
  <si>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</si>
  <si>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</si>
  <si>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</si>
  <si>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</si>
  <si>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</si>
  <si>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</si>
  <si>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</si>
  <si>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</si>
  <si>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</si>
  <si>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</si>
  <si>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социально-экономического развития МО город Югорск за январь-июнь 2012 года</t>
  </si>
  <si>
    <t>в 3,3 р.</t>
  </si>
  <si>
    <t>в 6,7 р.</t>
  </si>
  <si>
    <t>в 2,7 р.</t>
  </si>
  <si>
    <t>в 2,3 р.</t>
  </si>
  <si>
    <t>в 2,0 р.</t>
  </si>
  <si>
    <t>в 2, р.</t>
  </si>
  <si>
    <t>в 2,1 р.</t>
  </si>
  <si>
    <t xml:space="preserve">х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</si>
</sst>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"/>
    <numFmt numFmtId="171" formatCode="#,##0.00_ ;[Red]\-#,##0.00\ "/>
    <numFmt numFmtId="172" formatCode="0.000000"/>
    <numFmt numFmtId="173" formatCode="0.00000"/>
    <numFmt numFmtId="174" formatCode="0.0000"/>
    <numFmt numFmtId="175" formatCode="0.0000000"/>
  </numFmts>
  <fonts count="55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vertAlign val="superscript"/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vertAlign val="superscript"/>
      <sz val="12"/>
      <name val="Times New Roman Cyr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3" fillId="32" borderId="10" xfId="0" applyFont="1" applyFill="1" applyBorder="1" applyAlignment="1" applyProtection="1">
      <alignment horizontal="left" vertical="center" wrapText="1" indent="1"/>
      <protection/>
    </xf>
    <xf numFmtId="0" fontId="13" fillId="3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70" fontId="1" fillId="0" borderId="10" xfId="0" applyNumberFormat="1" applyFont="1" applyFill="1" applyBorder="1" applyAlignment="1">
      <alignment horizontal="center" vertical="center" wrapText="1"/>
    </xf>
    <xf numFmtId="8" fontId="1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 shrinkToFi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169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69" fontId="7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="75" zoomScaleNormal="75" zoomScaleSheetLayoutView="100" workbookViewId="0" topLeftCell="A1">
      <selection activeCell="Q18" sqref="Q18"/>
    </sheetView>
  </sheetViews>
  <sheetFormatPr defaultColWidth="9.00390625" defaultRowHeight="12.75"/>
  <cols>
    <col min="1" max="1" width="9.125" style="1" customWidth="1"/>
    <col min="2" max="2" width="50.25390625" style="1" customWidth="1"/>
    <col min="3" max="3" width="15.25390625" style="1" customWidth="1"/>
    <col min="4" max="4" width="9.875" style="1" hidden="1" customWidth="1"/>
    <col min="5" max="5" width="11.25390625" style="1" hidden="1" customWidth="1"/>
    <col min="6" max="6" width="11.00390625" style="1" customWidth="1"/>
    <col min="7" max="7" width="14.25390625" style="1" customWidth="1"/>
    <col min="8" max="8" width="12.00390625" style="1" customWidth="1"/>
    <col min="9" max="9" width="12.25390625" style="1" customWidth="1"/>
    <col min="10" max="10" width="11.125" style="1" customWidth="1"/>
    <col min="11" max="11" width="14.125" style="1" customWidth="1"/>
    <col min="12" max="12" width="11.625" style="1" customWidth="1"/>
    <col min="13" max="13" width="12.25390625" style="1" customWidth="1"/>
    <col min="14" max="14" width="11.375" style="1" customWidth="1"/>
    <col min="15" max="15" width="13.625" style="1" customWidth="1"/>
    <col min="16" max="16" width="10.25390625" style="33" customWidth="1"/>
    <col min="17" max="17" width="11.375" style="33" customWidth="1"/>
    <col min="18" max="16384" width="9.125" style="1" customWidth="1"/>
  </cols>
  <sheetData>
    <row r="1" spans="2:16" ht="20.25">
      <c r="B1" s="13"/>
      <c r="N1" s="29"/>
      <c r="O1" s="29"/>
      <c r="P1" s="33" t="s">
        <v>105</v>
      </c>
    </row>
    <row r="2" spans="2:15" ht="20.25">
      <c r="B2" s="13"/>
      <c r="C2" s="12"/>
      <c r="N2" s="29" t="s">
        <v>126</v>
      </c>
      <c r="O2" s="29"/>
    </row>
    <row r="3" spans="2:3" ht="20.25">
      <c r="B3" s="13"/>
      <c r="C3" s="12"/>
    </row>
    <row r="4" spans="2:17" s="4" customFormat="1" ht="18.75">
      <c r="B4" s="64" t="s">
        <v>90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34"/>
      <c r="Q4" s="34"/>
    </row>
    <row r="5" spans="2:17" s="4" customFormat="1" ht="18.75">
      <c r="B5" s="66" t="s">
        <v>227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34"/>
      <c r="Q5" s="34"/>
    </row>
    <row r="6" spans="2:15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126.75" customHeight="1">
      <c r="A7" s="30" t="s">
        <v>134</v>
      </c>
      <c r="B7" s="15" t="s">
        <v>0</v>
      </c>
      <c r="C7" s="15" t="s">
        <v>89</v>
      </c>
      <c r="D7" s="16" t="s">
        <v>98</v>
      </c>
      <c r="E7" s="16" t="s">
        <v>119</v>
      </c>
      <c r="F7" s="16" t="s">
        <v>127</v>
      </c>
      <c r="G7" s="16" t="s">
        <v>128</v>
      </c>
      <c r="H7" s="16" t="s">
        <v>103</v>
      </c>
      <c r="I7" s="16" t="s">
        <v>120</v>
      </c>
      <c r="J7" s="16" t="s">
        <v>129</v>
      </c>
      <c r="K7" s="16" t="s">
        <v>130</v>
      </c>
      <c r="L7" s="16" t="s">
        <v>104</v>
      </c>
      <c r="M7" s="16" t="s">
        <v>121</v>
      </c>
      <c r="N7" s="16" t="s">
        <v>131</v>
      </c>
      <c r="O7" s="16" t="s">
        <v>132</v>
      </c>
      <c r="P7" s="16" t="s">
        <v>102</v>
      </c>
      <c r="Q7" s="16" t="s">
        <v>122</v>
      </c>
    </row>
    <row r="8" spans="1:17" ht="20.25" customHeight="1">
      <c r="A8" s="32" t="s">
        <v>135</v>
      </c>
      <c r="B8" s="67" t="s">
        <v>77</v>
      </c>
      <c r="C8" s="6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35"/>
      <c r="Q8" s="35"/>
    </row>
    <row r="9" spans="1:17" ht="37.5" customHeight="1">
      <c r="A9" s="31" t="s">
        <v>137</v>
      </c>
      <c r="B9" s="47" t="s">
        <v>123</v>
      </c>
      <c r="C9" s="17" t="s">
        <v>1</v>
      </c>
      <c r="D9" s="9"/>
      <c r="E9" s="9"/>
      <c r="F9" s="39">
        <v>33.4</v>
      </c>
      <c r="G9" s="39">
        <v>101.2</v>
      </c>
      <c r="H9" s="39">
        <v>34.1</v>
      </c>
      <c r="I9" s="39">
        <v>103.3</v>
      </c>
      <c r="J9" s="39">
        <v>34.5</v>
      </c>
      <c r="K9" s="39">
        <v>103</v>
      </c>
      <c r="L9" s="39">
        <v>34.9</v>
      </c>
      <c r="M9" s="39">
        <v>101.2</v>
      </c>
      <c r="N9" s="39">
        <v>35.1</v>
      </c>
      <c r="O9" s="39">
        <v>101.7</v>
      </c>
      <c r="P9" s="53">
        <v>35.3</v>
      </c>
      <c r="Q9" s="53">
        <v>102</v>
      </c>
    </row>
    <row r="10" spans="1:17" ht="18.75" customHeight="1">
      <c r="A10" s="31" t="s">
        <v>138</v>
      </c>
      <c r="B10" s="18" t="s">
        <v>124</v>
      </c>
      <c r="C10" s="17" t="s">
        <v>93</v>
      </c>
      <c r="D10" s="9"/>
      <c r="E10" s="9"/>
      <c r="F10" s="39">
        <v>206</v>
      </c>
      <c r="G10" s="39">
        <v>53.7</v>
      </c>
      <c r="H10" s="39">
        <v>340</v>
      </c>
      <c r="I10" s="39">
        <v>120.6</v>
      </c>
      <c r="J10" s="39">
        <v>194</v>
      </c>
      <c r="K10" s="39">
        <v>94.1</v>
      </c>
      <c r="L10" s="39">
        <v>362</v>
      </c>
      <c r="M10" s="39">
        <v>106.5</v>
      </c>
      <c r="N10" s="39">
        <v>172</v>
      </c>
      <c r="O10" s="39">
        <v>88</v>
      </c>
      <c r="P10" s="53">
        <v>365</v>
      </c>
      <c r="Q10" s="53">
        <v>100.8</v>
      </c>
    </row>
    <row r="11" spans="1:17" ht="20.25" customHeight="1">
      <c r="A11" s="31" t="s">
        <v>139</v>
      </c>
      <c r="B11" s="18" t="s">
        <v>74</v>
      </c>
      <c r="C11" s="17" t="s">
        <v>93</v>
      </c>
      <c r="D11" s="9"/>
      <c r="E11" s="9"/>
      <c r="F11" s="39">
        <v>96</v>
      </c>
      <c r="G11" s="39">
        <v>65.5</v>
      </c>
      <c r="H11" s="39">
        <v>221</v>
      </c>
      <c r="I11" s="39">
        <v>145.4</v>
      </c>
      <c r="J11" s="39">
        <v>252</v>
      </c>
      <c r="K11" s="39">
        <v>162</v>
      </c>
      <c r="L11" s="39">
        <v>437</v>
      </c>
      <c r="M11" s="39">
        <v>197.7</v>
      </c>
      <c r="N11" s="39">
        <v>7</v>
      </c>
      <c r="O11" s="39">
        <v>2.7</v>
      </c>
      <c r="P11" s="53">
        <v>275</v>
      </c>
      <c r="Q11" s="53">
        <v>62.9</v>
      </c>
    </row>
    <row r="12" spans="1:17" ht="20.25" customHeight="1">
      <c r="A12" s="32" t="s">
        <v>136</v>
      </c>
      <c r="B12" s="59" t="s">
        <v>78</v>
      </c>
      <c r="C12" s="60"/>
      <c r="D12" s="9"/>
      <c r="E12" s="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3"/>
      <c r="Q12" s="53"/>
    </row>
    <row r="13" spans="1:17" ht="48.75" customHeight="1">
      <c r="A13" s="31" t="s">
        <v>140</v>
      </c>
      <c r="B13" s="47" t="s">
        <v>61</v>
      </c>
      <c r="C13" s="48" t="s">
        <v>1</v>
      </c>
      <c r="D13" s="9"/>
      <c r="E13" s="9"/>
      <c r="F13" s="39">
        <v>15.9</v>
      </c>
      <c r="G13" s="39">
        <v>101.3</v>
      </c>
      <c r="H13" s="39">
        <v>16</v>
      </c>
      <c r="I13" s="39">
        <v>101.3</v>
      </c>
      <c r="J13" s="39">
        <v>15.9</v>
      </c>
      <c r="K13" s="39">
        <f>SUM(J13/F13)*100</f>
        <v>100</v>
      </c>
      <c r="L13" s="39">
        <v>16</v>
      </c>
      <c r="M13" s="39">
        <v>100</v>
      </c>
      <c r="N13" s="39">
        <v>16.1</v>
      </c>
      <c r="O13" s="39">
        <v>101.2</v>
      </c>
      <c r="P13" s="53">
        <v>16</v>
      </c>
      <c r="Q13" s="53">
        <v>100</v>
      </c>
    </row>
    <row r="14" spans="1:17" ht="53.25" customHeight="1">
      <c r="A14" s="31" t="s">
        <v>141</v>
      </c>
      <c r="B14" s="47" t="s">
        <v>62</v>
      </c>
      <c r="C14" s="48" t="s">
        <v>1</v>
      </c>
      <c r="D14" s="9"/>
      <c r="E14" s="9"/>
      <c r="F14" s="49">
        <v>13.9</v>
      </c>
      <c r="G14" s="49">
        <v>100</v>
      </c>
      <c r="H14" s="49">
        <v>14.1</v>
      </c>
      <c r="I14" s="49">
        <v>98.6</v>
      </c>
      <c r="J14" s="49">
        <v>13.8</v>
      </c>
      <c r="K14" s="52">
        <f>SUM(J14/F14)*100</f>
        <v>99.28057553956835</v>
      </c>
      <c r="L14" s="49">
        <v>13.7</v>
      </c>
      <c r="M14" s="49">
        <v>97.2</v>
      </c>
      <c r="N14" s="49">
        <v>13.7</v>
      </c>
      <c r="O14" s="49">
        <v>100</v>
      </c>
      <c r="P14" s="53">
        <v>13.8</v>
      </c>
      <c r="Q14" s="53">
        <v>93.2</v>
      </c>
    </row>
    <row r="15" spans="1:17" ht="54.75" customHeight="1">
      <c r="A15" s="31" t="s">
        <v>142</v>
      </c>
      <c r="B15" s="47" t="s">
        <v>107</v>
      </c>
      <c r="C15" s="48" t="s">
        <v>1</v>
      </c>
      <c r="D15" s="9"/>
      <c r="E15" s="9"/>
      <c r="F15" s="39">
        <v>0.678</v>
      </c>
      <c r="G15" s="39">
        <v>82.6</v>
      </c>
      <c r="H15" s="39">
        <v>1.677</v>
      </c>
      <c r="I15" s="39">
        <v>81.5</v>
      </c>
      <c r="J15" s="39">
        <v>0.766</v>
      </c>
      <c r="K15" s="39">
        <v>112</v>
      </c>
      <c r="L15" s="39">
        <v>1.352</v>
      </c>
      <c r="M15" s="39">
        <v>80.6</v>
      </c>
      <c r="N15" s="39">
        <v>0.682</v>
      </c>
      <c r="O15" s="39">
        <v>89.4</v>
      </c>
      <c r="P15" s="53">
        <v>1.26</v>
      </c>
      <c r="Q15" s="53">
        <v>93.2</v>
      </c>
    </row>
    <row r="16" spans="1:17" ht="31.5">
      <c r="A16" s="31" t="s">
        <v>143</v>
      </c>
      <c r="B16" s="47" t="s">
        <v>106</v>
      </c>
      <c r="C16" s="48" t="s">
        <v>1</v>
      </c>
      <c r="D16" s="9"/>
      <c r="E16" s="9"/>
      <c r="F16" s="39">
        <v>0.523</v>
      </c>
      <c r="G16" s="39">
        <v>67.8</v>
      </c>
      <c r="H16" s="39">
        <v>0.346</v>
      </c>
      <c r="I16" s="39">
        <v>71.6</v>
      </c>
      <c r="J16" s="39">
        <v>0.321</v>
      </c>
      <c r="K16" s="39">
        <v>89.1</v>
      </c>
      <c r="L16" s="39">
        <v>0.282</v>
      </c>
      <c r="M16" s="39">
        <v>81.5</v>
      </c>
      <c r="N16" s="39">
        <v>0.199</v>
      </c>
      <c r="O16" s="39">
        <v>62</v>
      </c>
      <c r="P16" s="53">
        <v>0.27</v>
      </c>
      <c r="Q16" s="53">
        <v>95.7</v>
      </c>
    </row>
    <row r="17" spans="1:17" ht="14.25" customHeight="1">
      <c r="A17" s="31" t="s">
        <v>144</v>
      </c>
      <c r="B17" s="47" t="s">
        <v>75</v>
      </c>
      <c r="C17" s="48" t="s">
        <v>7</v>
      </c>
      <c r="D17" s="9"/>
      <c r="E17" s="9" t="s">
        <v>101</v>
      </c>
      <c r="F17" s="39">
        <v>2.04</v>
      </c>
      <c r="G17" s="39" t="s">
        <v>101</v>
      </c>
      <c r="H17" s="39">
        <v>1.45</v>
      </c>
      <c r="I17" s="39" t="s">
        <v>101</v>
      </c>
      <c r="J17" s="39">
        <v>1.31</v>
      </c>
      <c r="K17" s="39" t="s">
        <v>101</v>
      </c>
      <c r="L17" s="39">
        <v>1.56</v>
      </c>
      <c r="M17" s="39" t="s">
        <v>101</v>
      </c>
      <c r="N17" s="39">
        <v>0.82</v>
      </c>
      <c r="O17" s="39" t="s">
        <v>101</v>
      </c>
      <c r="P17" s="53">
        <v>1.1</v>
      </c>
      <c r="Q17" s="53">
        <v>95.7</v>
      </c>
    </row>
    <row r="18" spans="1:17" ht="50.25" customHeight="1">
      <c r="A18" s="32" t="s">
        <v>145</v>
      </c>
      <c r="B18" s="59" t="s">
        <v>81</v>
      </c>
      <c r="C18" s="6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5"/>
      <c r="Q18" s="35"/>
    </row>
    <row r="19" spans="1:17" ht="21" customHeight="1">
      <c r="A19" s="31"/>
      <c r="B19" s="18" t="s">
        <v>2</v>
      </c>
      <c r="C19" s="17" t="s">
        <v>3</v>
      </c>
      <c r="D19" s="9"/>
      <c r="E19" s="9" t="s">
        <v>101</v>
      </c>
      <c r="F19" s="9">
        <v>553.3</v>
      </c>
      <c r="G19" s="9" t="s">
        <v>101</v>
      </c>
      <c r="H19" s="9">
        <v>1185.7</v>
      </c>
      <c r="I19" s="9">
        <v>125.1</v>
      </c>
      <c r="J19" s="9">
        <v>535.5</v>
      </c>
      <c r="K19" s="9" t="s">
        <v>101</v>
      </c>
      <c r="L19" s="9">
        <v>1417.6</v>
      </c>
      <c r="M19" s="9">
        <v>119.6</v>
      </c>
      <c r="N19" s="9">
        <v>549.8</v>
      </c>
      <c r="O19" s="9" t="s">
        <v>101</v>
      </c>
      <c r="P19" s="35">
        <v>1620.1</v>
      </c>
      <c r="Q19" s="35">
        <v>114.3</v>
      </c>
    </row>
    <row r="20" spans="1:17" ht="55.5" customHeight="1">
      <c r="A20" s="31" t="s">
        <v>146</v>
      </c>
      <c r="B20" s="18" t="s">
        <v>64</v>
      </c>
      <c r="C20" s="17" t="s">
        <v>65</v>
      </c>
      <c r="D20" s="9"/>
      <c r="E20" s="9"/>
      <c r="F20" s="9">
        <v>123.1</v>
      </c>
      <c r="G20" s="9" t="s">
        <v>101</v>
      </c>
      <c r="H20" s="9">
        <v>108.5</v>
      </c>
      <c r="I20" s="9"/>
      <c r="J20" s="9">
        <v>82.5</v>
      </c>
      <c r="K20" s="9" t="s">
        <v>101</v>
      </c>
      <c r="L20" s="9">
        <v>94.9</v>
      </c>
      <c r="M20" s="9"/>
      <c r="N20" s="9">
        <v>98.4</v>
      </c>
      <c r="O20" s="9" t="s">
        <v>101</v>
      </c>
      <c r="P20" s="35">
        <v>100.3</v>
      </c>
      <c r="Q20" s="35"/>
    </row>
    <row r="21" spans="1:17" ht="15.75">
      <c r="A21" s="31" t="s">
        <v>147</v>
      </c>
      <c r="B21" s="18" t="s">
        <v>4</v>
      </c>
      <c r="C21" s="17"/>
      <c r="D21" s="9"/>
      <c r="E21" s="9" t="s">
        <v>101</v>
      </c>
      <c r="F21" s="9"/>
      <c r="G21" s="9" t="s">
        <v>101</v>
      </c>
      <c r="H21" s="9"/>
      <c r="I21" s="9"/>
      <c r="J21" s="9"/>
      <c r="K21" s="9" t="s">
        <v>101</v>
      </c>
      <c r="L21" s="9"/>
      <c r="M21" s="9"/>
      <c r="N21" s="9"/>
      <c r="O21" s="9" t="s">
        <v>101</v>
      </c>
      <c r="P21" s="35"/>
      <c r="Q21" s="35"/>
    </row>
    <row r="22" spans="1:17" ht="47.25">
      <c r="A22" s="31" t="s">
        <v>148</v>
      </c>
      <c r="B22" s="18" t="s">
        <v>66</v>
      </c>
      <c r="C22" s="17" t="s">
        <v>65</v>
      </c>
      <c r="D22" s="9"/>
      <c r="E22" s="9" t="s">
        <v>101</v>
      </c>
      <c r="F22" s="9"/>
      <c r="G22" s="9" t="s">
        <v>101</v>
      </c>
      <c r="H22" s="9"/>
      <c r="I22" s="9"/>
      <c r="J22" s="9"/>
      <c r="K22" s="9" t="s">
        <v>101</v>
      </c>
      <c r="L22" s="9"/>
      <c r="M22" s="9"/>
      <c r="N22" s="9"/>
      <c r="O22" s="9" t="s">
        <v>101</v>
      </c>
      <c r="P22" s="35"/>
      <c r="Q22" s="35"/>
    </row>
    <row r="23" spans="1:17" ht="15.75">
      <c r="A23" s="31" t="s">
        <v>149</v>
      </c>
      <c r="B23" s="18" t="s">
        <v>5</v>
      </c>
      <c r="C23" s="17" t="s">
        <v>3</v>
      </c>
      <c r="D23" s="9"/>
      <c r="E23" s="9" t="s">
        <v>101</v>
      </c>
      <c r="F23" s="9">
        <v>275</v>
      </c>
      <c r="G23" s="9" t="s">
        <v>101</v>
      </c>
      <c r="H23" s="9">
        <v>791.2</v>
      </c>
      <c r="I23" s="9" t="s">
        <v>234</v>
      </c>
      <c r="J23" s="9">
        <v>261.3</v>
      </c>
      <c r="K23" s="9" t="s">
        <v>101</v>
      </c>
      <c r="L23" s="9">
        <v>922.9</v>
      </c>
      <c r="M23" s="9">
        <v>135.2</v>
      </c>
      <c r="N23" s="9">
        <v>295.5</v>
      </c>
      <c r="O23" s="9" t="s">
        <v>101</v>
      </c>
      <c r="P23" s="35">
        <v>1102.6</v>
      </c>
      <c r="Q23" s="35">
        <v>119.5</v>
      </c>
    </row>
    <row r="24" spans="1:17" ht="30" customHeight="1">
      <c r="A24" s="31" t="s">
        <v>150</v>
      </c>
      <c r="B24" s="18" t="s">
        <v>66</v>
      </c>
      <c r="C24" s="17" t="s">
        <v>65</v>
      </c>
      <c r="D24" s="9"/>
      <c r="E24" s="9" t="s">
        <v>101</v>
      </c>
      <c r="F24" s="9">
        <v>190.4</v>
      </c>
      <c r="G24" s="9" t="s">
        <v>101</v>
      </c>
      <c r="H24" s="9">
        <v>188.9</v>
      </c>
      <c r="I24" s="9"/>
      <c r="J24" s="9">
        <v>80.3</v>
      </c>
      <c r="K24" s="9" t="s">
        <v>101</v>
      </c>
      <c r="L24" s="9">
        <v>102.1</v>
      </c>
      <c r="M24" s="9"/>
      <c r="N24" s="9">
        <v>108.5</v>
      </c>
      <c r="O24" s="9" t="s">
        <v>101</v>
      </c>
      <c r="P24" s="35">
        <v>100.4</v>
      </c>
      <c r="Q24" s="35"/>
    </row>
    <row r="25" spans="1:17" ht="31.5">
      <c r="A25" s="31" t="s">
        <v>151</v>
      </c>
      <c r="B25" s="18" t="s">
        <v>6</v>
      </c>
      <c r="C25" s="17" t="s">
        <v>3</v>
      </c>
      <c r="D25" s="9"/>
      <c r="E25" s="9" t="s">
        <v>101</v>
      </c>
      <c r="F25" s="9">
        <v>278.3</v>
      </c>
      <c r="G25" s="9" t="s">
        <v>101</v>
      </c>
      <c r="H25" s="9">
        <v>523.8</v>
      </c>
      <c r="I25" s="9">
        <v>74.6</v>
      </c>
      <c r="J25" s="9">
        <v>274.2</v>
      </c>
      <c r="K25" s="9" t="s">
        <v>101</v>
      </c>
      <c r="L25" s="9">
        <v>494.7</v>
      </c>
      <c r="M25" s="9">
        <v>98.3</v>
      </c>
      <c r="N25" s="9">
        <v>254.3</v>
      </c>
      <c r="O25" s="9" t="s">
        <v>101</v>
      </c>
      <c r="P25" s="35">
        <v>517.5</v>
      </c>
      <c r="Q25" s="35">
        <v>104.6</v>
      </c>
    </row>
    <row r="26" spans="1:17" ht="51.75" customHeight="1">
      <c r="A26" s="31" t="s">
        <v>152</v>
      </c>
      <c r="B26" s="18" t="s">
        <v>66</v>
      </c>
      <c r="C26" s="17" t="s">
        <v>65</v>
      </c>
      <c r="D26" s="9"/>
      <c r="E26" s="9" t="s">
        <v>101</v>
      </c>
      <c r="F26" s="9">
        <v>91.1</v>
      </c>
      <c r="G26" s="9" t="s">
        <v>101</v>
      </c>
      <c r="H26" s="9">
        <v>65.2</v>
      </c>
      <c r="I26" s="9"/>
      <c r="J26" s="9">
        <v>84.8</v>
      </c>
      <c r="K26" s="9" t="s">
        <v>101</v>
      </c>
      <c r="L26" s="9">
        <v>83.9</v>
      </c>
      <c r="M26" s="9"/>
      <c r="N26" s="9">
        <v>88.7</v>
      </c>
      <c r="O26" s="9" t="s">
        <v>101</v>
      </c>
      <c r="P26" s="35">
        <v>100.1</v>
      </c>
      <c r="Q26" s="35"/>
    </row>
    <row r="27" spans="1:17" ht="27" customHeight="1">
      <c r="A27" s="32" t="s">
        <v>153</v>
      </c>
      <c r="B27" s="61" t="s">
        <v>8</v>
      </c>
      <c r="C27" s="6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35"/>
      <c r="Q27" s="35"/>
    </row>
    <row r="28" spans="1:17" ht="22.5" customHeight="1">
      <c r="A28" s="31" t="s">
        <v>154</v>
      </c>
      <c r="B28" s="18" t="s">
        <v>55</v>
      </c>
      <c r="C28" s="17" t="s">
        <v>9</v>
      </c>
      <c r="D28" s="9"/>
      <c r="E28" s="9"/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21.75" customHeight="1">
      <c r="A29" s="31" t="s">
        <v>155</v>
      </c>
      <c r="B29" s="18" t="s">
        <v>10</v>
      </c>
      <c r="C29" s="17" t="s">
        <v>11</v>
      </c>
      <c r="D29" s="9"/>
      <c r="E29" s="9"/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22.5" customHeight="1">
      <c r="A30" s="31" t="s">
        <v>156</v>
      </c>
      <c r="B30" s="18" t="s">
        <v>12</v>
      </c>
      <c r="C30" s="17" t="s">
        <v>13</v>
      </c>
      <c r="D30" s="9"/>
      <c r="E30" s="9"/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1:17" ht="21" customHeight="1">
      <c r="A31" s="31" t="s">
        <v>157</v>
      </c>
      <c r="B31" s="18" t="s">
        <v>54</v>
      </c>
      <c r="C31" s="17" t="s">
        <v>15</v>
      </c>
      <c r="D31" s="9"/>
      <c r="E31" s="9"/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</row>
    <row r="32" spans="1:17" ht="21.75" customHeight="1">
      <c r="A32" s="31" t="s">
        <v>158</v>
      </c>
      <c r="B32" s="18" t="s">
        <v>14</v>
      </c>
      <c r="C32" s="17" t="s">
        <v>15</v>
      </c>
      <c r="D32" s="9"/>
      <c r="E32" s="9"/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</row>
    <row r="33" spans="1:17" ht="21.75" customHeight="1">
      <c r="A33" s="31" t="s">
        <v>159</v>
      </c>
      <c r="B33" s="18" t="s">
        <v>133</v>
      </c>
      <c r="C33" s="17" t="s">
        <v>15</v>
      </c>
      <c r="D33" s="9"/>
      <c r="E33" s="9"/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</row>
    <row r="34" spans="1:17" ht="18.75" customHeight="1">
      <c r="A34" s="31" t="s">
        <v>160</v>
      </c>
      <c r="B34" s="18" t="s">
        <v>16</v>
      </c>
      <c r="C34" s="17" t="s">
        <v>15</v>
      </c>
      <c r="D34" s="9"/>
      <c r="E34" s="9"/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</row>
    <row r="35" spans="1:17" ht="24.75" customHeight="1">
      <c r="A35" s="32" t="s">
        <v>161</v>
      </c>
      <c r="B35" s="59" t="s">
        <v>82</v>
      </c>
      <c r="C35" s="6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5"/>
      <c r="Q35" s="35"/>
    </row>
    <row r="36" spans="1:17" ht="28.5" customHeight="1">
      <c r="A36" s="31"/>
      <c r="B36" s="18" t="s">
        <v>2</v>
      </c>
      <c r="C36" s="17" t="s">
        <v>17</v>
      </c>
      <c r="D36" s="9"/>
      <c r="E36" s="9" t="s">
        <v>101</v>
      </c>
      <c r="F36" s="9">
        <v>401.3</v>
      </c>
      <c r="G36" s="9" t="s">
        <v>101</v>
      </c>
      <c r="H36" s="9">
        <v>1247.2</v>
      </c>
      <c r="I36" s="9">
        <v>50.3</v>
      </c>
      <c r="J36" s="9">
        <v>295</v>
      </c>
      <c r="K36" s="9" t="s">
        <v>101</v>
      </c>
      <c r="L36" s="9">
        <v>1399.8</v>
      </c>
      <c r="M36" s="36">
        <f>SUM(L36/H36*100)</f>
        <v>112.23540731237973</v>
      </c>
      <c r="N36" s="9">
        <v>291.8</v>
      </c>
      <c r="O36" s="9" t="s">
        <v>101</v>
      </c>
      <c r="P36" s="35">
        <v>1262.3</v>
      </c>
      <c r="Q36" s="37">
        <f>SUM(P36/L36*100)</f>
        <v>90.17716816688099</v>
      </c>
    </row>
    <row r="37" spans="1:17" ht="78" customHeight="1">
      <c r="A37" s="31" t="s">
        <v>162</v>
      </c>
      <c r="B37" s="19" t="s">
        <v>63</v>
      </c>
      <c r="C37" s="20" t="s">
        <v>67</v>
      </c>
      <c r="D37" s="9"/>
      <c r="E37" s="9" t="s">
        <v>101</v>
      </c>
      <c r="F37" s="9">
        <v>37.1</v>
      </c>
      <c r="G37" s="9" t="s">
        <v>101</v>
      </c>
      <c r="H37" s="9">
        <v>50.3</v>
      </c>
      <c r="I37" s="36"/>
      <c r="J37" s="9">
        <v>68.4</v>
      </c>
      <c r="K37" s="9" t="s">
        <v>101</v>
      </c>
      <c r="L37" s="9">
        <v>101.4</v>
      </c>
      <c r="M37" s="36"/>
      <c r="N37" s="36">
        <f>SUM(N36/J36/1.077*100)</f>
        <v>91.84331869757489</v>
      </c>
      <c r="O37" s="9" t="s">
        <v>101</v>
      </c>
      <c r="P37" s="35">
        <v>83.5</v>
      </c>
      <c r="Q37" s="35"/>
    </row>
    <row r="38" spans="1:17" ht="30.75" customHeight="1">
      <c r="A38" s="32" t="s">
        <v>163</v>
      </c>
      <c r="B38" s="61" t="s">
        <v>83</v>
      </c>
      <c r="C38" s="6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5"/>
      <c r="Q38" s="35"/>
    </row>
    <row r="39" spans="1:17" ht="15.75">
      <c r="A39" s="31"/>
      <c r="B39" s="18" t="s">
        <v>2</v>
      </c>
      <c r="C39" s="17" t="s">
        <v>18</v>
      </c>
      <c r="D39" s="9"/>
      <c r="E39" s="9" t="s">
        <v>101</v>
      </c>
      <c r="F39" s="9">
        <v>772.6</v>
      </c>
      <c r="G39" s="9" t="s">
        <v>101</v>
      </c>
      <c r="H39" s="9">
        <v>1673.5</v>
      </c>
      <c r="I39" s="9">
        <v>61.5</v>
      </c>
      <c r="J39" s="9">
        <v>1433.2</v>
      </c>
      <c r="K39" s="9" t="s">
        <v>101</v>
      </c>
      <c r="L39" s="9">
        <v>3666.8</v>
      </c>
      <c r="M39" s="9" t="s">
        <v>233</v>
      </c>
      <c r="N39" s="9">
        <v>1547.4</v>
      </c>
      <c r="O39" s="9" t="s">
        <v>101</v>
      </c>
      <c r="P39" s="35">
        <v>3960</v>
      </c>
      <c r="Q39" s="35">
        <v>100</v>
      </c>
    </row>
    <row r="40" spans="1:17" ht="78.75">
      <c r="A40" s="31" t="s">
        <v>164</v>
      </c>
      <c r="B40" s="19" t="s">
        <v>63</v>
      </c>
      <c r="C40" s="20" t="s">
        <v>67</v>
      </c>
      <c r="D40" s="9"/>
      <c r="E40" s="9" t="s">
        <v>101</v>
      </c>
      <c r="F40" s="9">
        <v>49.9</v>
      </c>
      <c r="G40" s="9" t="s">
        <v>101</v>
      </c>
      <c r="H40" s="9">
        <v>61.5</v>
      </c>
      <c r="I40" s="9"/>
      <c r="J40" s="9">
        <v>169.7</v>
      </c>
      <c r="K40" s="9" t="s">
        <v>101</v>
      </c>
      <c r="L40" s="9" t="s">
        <v>232</v>
      </c>
      <c r="M40" s="9"/>
      <c r="N40" s="36">
        <f>SUM(N39/J39/1.077)*100</f>
        <v>100.24900936564418</v>
      </c>
      <c r="O40" s="9" t="s">
        <v>101</v>
      </c>
      <c r="P40" s="35">
        <v>100</v>
      </c>
      <c r="Q40" s="35"/>
    </row>
    <row r="41" spans="1:17" ht="24" customHeight="1">
      <c r="A41" s="32" t="s">
        <v>165</v>
      </c>
      <c r="B41" s="59" t="s">
        <v>84</v>
      </c>
      <c r="C41" s="6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5"/>
      <c r="Q41" s="35"/>
    </row>
    <row r="42" spans="1:17" ht="15.75">
      <c r="A42" s="31"/>
      <c r="B42" s="18" t="s">
        <v>2</v>
      </c>
      <c r="C42" s="17" t="s">
        <v>18</v>
      </c>
      <c r="D42" s="9"/>
      <c r="E42" s="9" t="s">
        <v>101</v>
      </c>
      <c r="F42" s="9">
        <v>2225.9</v>
      </c>
      <c r="G42" s="9" t="s">
        <v>101</v>
      </c>
      <c r="H42" s="45">
        <v>3923.2</v>
      </c>
      <c r="I42" s="9">
        <v>96.6</v>
      </c>
      <c r="J42" s="9">
        <v>1767.7</v>
      </c>
      <c r="K42" s="9" t="s">
        <v>101</v>
      </c>
      <c r="L42" s="9">
        <v>4149.4</v>
      </c>
      <c r="M42" s="9">
        <v>105.8</v>
      </c>
      <c r="N42" s="9">
        <v>1848.3</v>
      </c>
      <c r="O42" s="9" t="s">
        <v>101</v>
      </c>
      <c r="P42" s="35">
        <v>4440.25</v>
      </c>
      <c r="Q42" s="37">
        <v>107</v>
      </c>
    </row>
    <row r="43" spans="1:17" ht="78.75">
      <c r="A43" s="31" t="s">
        <v>166</v>
      </c>
      <c r="B43" s="19" t="s">
        <v>63</v>
      </c>
      <c r="C43" s="20" t="s">
        <v>67</v>
      </c>
      <c r="D43" s="9"/>
      <c r="E43" s="9" t="s">
        <v>101</v>
      </c>
      <c r="F43" s="9">
        <v>94.2</v>
      </c>
      <c r="G43" s="9" t="s">
        <v>101</v>
      </c>
      <c r="H43" s="46">
        <v>93.5</v>
      </c>
      <c r="I43" s="9"/>
      <c r="J43" s="9">
        <v>79.4</v>
      </c>
      <c r="K43" s="9" t="s">
        <v>101</v>
      </c>
      <c r="L43" s="9">
        <v>100.8</v>
      </c>
      <c r="M43" s="9"/>
      <c r="N43" s="36">
        <v>102</v>
      </c>
      <c r="O43" s="9" t="s">
        <v>101</v>
      </c>
      <c r="P43" s="35">
        <v>102.2</v>
      </c>
      <c r="Q43" s="35"/>
    </row>
    <row r="44" spans="1:17" ht="14.25" customHeight="1">
      <c r="A44" s="32" t="s">
        <v>167</v>
      </c>
      <c r="B44" s="59" t="s">
        <v>85</v>
      </c>
      <c r="C44" s="60"/>
      <c r="D44" s="9"/>
      <c r="E44" s="9"/>
      <c r="F44" s="9"/>
      <c r="G44" s="9"/>
      <c r="H44" s="45"/>
      <c r="I44" s="9"/>
      <c r="J44" s="9"/>
      <c r="K44" s="9"/>
      <c r="L44" s="9"/>
      <c r="M44" s="9"/>
      <c r="N44" s="9"/>
      <c r="O44" s="9"/>
      <c r="P44" s="35"/>
      <c r="Q44" s="35"/>
    </row>
    <row r="45" spans="1:17" ht="21" customHeight="1">
      <c r="A45" s="31"/>
      <c r="B45" s="18" t="s">
        <v>2</v>
      </c>
      <c r="C45" s="17" t="s">
        <v>18</v>
      </c>
      <c r="D45" s="9"/>
      <c r="E45" s="9" t="s">
        <v>101</v>
      </c>
      <c r="F45" s="9">
        <v>884.8</v>
      </c>
      <c r="G45" s="9" t="s">
        <v>101</v>
      </c>
      <c r="H45" s="45">
        <v>1736.6</v>
      </c>
      <c r="I45" s="9">
        <v>107.4</v>
      </c>
      <c r="J45" s="9">
        <v>950.8</v>
      </c>
      <c r="K45" s="9" t="s">
        <v>101</v>
      </c>
      <c r="L45" s="9">
        <v>1832.1</v>
      </c>
      <c r="M45" s="9">
        <v>105.5</v>
      </c>
      <c r="N45" s="9">
        <v>999.2</v>
      </c>
      <c r="O45" s="9" t="s">
        <v>101</v>
      </c>
      <c r="P45" s="35">
        <v>1944.46</v>
      </c>
      <c r="Q45" s="35">
        <v>106.1</v>
      </c>
    </row>
    <row r="46" spans="1:17" ht="84.75" customHeight="1">
      <c r="A46" s="31" t="s">
        <v>168</v>
      </c>
      <c r="B46" s="19" t="s">
        <v>63</v>
      </c>
      <c r="C46" s="20" t="s">
        <v>67</v>
      </c>
      <c r="D46" s="9"/>
      <c r="E46" s="9" t="s">
        <v>101</v>
      </c>
      <c r="F46" s="9">
        <v>100.5</v>
      </c>
      <c r="G46" s="9" t="s">
        <v>101</v>
      </c>
      <c r="H46" s="46">
        <v>101.5</v>
      </c>
      <c r="I46" s="9"/>
      <c r="J46" s="9">
        <v>107.5</v>
      </c>
      <c r="K46" s="9" t="s">
        <v>101</v>
      </c>
      <c r="L46" s="9">
        <v>101.8</v>
      </c>
      <c r="M46" s="9"/>
      <c r="N46" s="9">
        <v>102.3</v>
      </c>
      <c r="O46" s="9" t="s">
        <v>101</v>
      </c>
      <c r="P46" s="35">
        <v>100.6</v>
      </c>
      <c r="Q46" s="35"/>
    </row>
    <row r="47" spans="1:17" ht="32.25" customHeight="1">
      <c r="A47" s="32" t="s">
        <v>169</v>
      </c>
      <c r="B47" s="62" t="s">
        <v>19</v>
      </c>
      <c r="C47" s="6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35"/>
      <c r="Q47" s="35"/>
    </row>
    <row r="48" spans="1:17" ht="27" customHeight="1">
      <c r="A48" s="31"/>
      <c r="B48" s="18" t="s">
        <v>2</v>
      </c>
      <c r="C48" s="17" t="s">
        <v>3</v>
      </c>
      <c r="D48" s="9"/>
      <c r="E48" s="9" t="s">
        <v>101</v>
      </c>
      <c r="F48" s="39">
        <v>38.9</v>
      </c>
      <c r="G48" s="39" t="s">
        <v>101</v>
      </c>
      <c r="H48" s="39">
        <v>81.5</v>
      </c>
      <c r="I48" s="39">
        <v>116.3</v>
      </c>
      <c r="J48" s="39">
        <v>40.6</v>
      </c>
      <c r="K48" s="39" t="s">
        <v>101</v>
      </c>
      <c r="L48" s="39">
        <v>96.6</v>
      </c>
      <c r="M48" s="39">
        <v>118.5</v>
      </c>
      <c r="N48" s="39">
        <v>60.6</v>
      </c>
      <c r="O48" s="39" t="s">
        <v>101</v>
      </c>
      <c r="P48" s="40">
        <v>109.6</v>
      </c>
      <c r="Q48" s="40">
        <v>113.1</v>
      </c>
    </row>
    <row r="49" spans="1:17" ht="56.25" customHeight="1">
      <c r="A49" s="31" t="s">
        <v>170</v>
      </c>
      <c r="B49" s="18" t="s">
        <v>99</v>
      </c>
      <c r="C49" s="17" t="s">
        <v>65</v>
      </c>
      <c r="D49" s="9"/>
      <c r="E49" s="9" t="s">
        <v>101</v>
      </c>
      <c r="F49" s="39">
        <v>132.5</v>
      </c>
      <c r="G49" s="39" t="s">
        <v>101</v>
      </c>
      <c r="H49" s="39">
        <v>110</v>
      </c>
      <c r="I49" s="39"/>
      <c r="J49" s="39">
        <v>94.6</v>
      </c>
      <c r="K49" s="39" t="s">
        <v>101</v>
      </c>
      <c r="L49" s="39">
        <v>108.4</v>
      </c>
      <c r="M49" s="39"/>
      <c r="N49" s="39">
        <v>143.2</v>
      </c>
      <c r="O49" s="39" t="s">
        <v>101</v>
      </c>
      <c r="P49" s="40">
        <v>103.2</v>
      </c>
      <c r="Q49" s="40"/>
    </row>
    <row r="50" spans="1:17" ht="21" customHeight="1">
      <c r="A50" s="31" t="s">
        <v>171</v>
      </c>
      <c r="B50" s="18" t="s">
        <v>20</v>
      </c>
      <c r="C50" s="17" t="s">
        <v>21</v>
      </c>
      <c r="D50" s="9"/>
      <c r="E50" s="9"/>
      <c r="F50" s="39">
        <v>0.203</v>
      </c>
      <c r="G50" s="39">
        <v>139</v>
      </c>
      <c r="H50" s="39">
        <v>0.446</v>
      </c>
      <c r="I50" s="39">
        <v>130.7</v>
      </c>
      <c r="J50" s="39">
        <v>0.235</v>
      </c>
      <c r="K50" s="39">
        <v>115</v>
      </c>
      <c r="L50" s="39">
        <v>0.454</v>
      </c>
      <c r="M50" s="39">
        <v>101.7</v>
      </c>
      <c r="N50" s="41">
        <v>0.591</v>
      </c>
      <c r="O50" s="42">
        <v>2.5</v>
      </c>
      <c r="P50" s="40">
        <v>1.182</v>
      </c>
      <c r="Q50" s="40">
        <v>260</v>
      </c>
    </row>
    <row r="51" spans="1:17" ht="21" customHeight="1">
      <c r="A51" s="31" t="s">
        <v>172</v>
      </c>
      <c r="B51" s="18" t="s">
        <v>22</v>
      </c>
      <c r="C51" s="17" t="s">
        <v>21</v>
      </c>
      <c r="D51" s="9"/>
      <c r="E51" s="9"/>
      <c r="F51" s="39">
        <v>0.414</v>
      </c>
      <c r="G51" s="39">
        <v>100.7</v>
      </c>
      <c r="H51" s="39">
        <v>0.795</v>
      </c>
      <c r="I51" s="39">
        <v>101.5</v>
      </c>
      <c r="J51" s="39">
        <v>0.417</v>
      </c>
      <c r="K51" s="39">
        <v>100.7</v>
      </c>
      <c r="L51" s="39">
        <v>0.795</v>
      </c>
      <c r="M51" s="39">
        <v>100</v>
      </c>
      <c r="N51" s="39">
        <v>0.478</v>
      </c>
      <c r="O51" s="43">
        <v>114.6</v>
      </c>
      <c r="P51" s="40">
        <v>0.796</v>
      </c>
      <c r="Q51" s="40">
        <v>100.1</v>
      </c>
    </row>
    <row r="52" spans="1:17" ht="22.5" customHeight="1">
      <c r="A52" s="31" t="s">
        <v>173</v>
      </c>
      <c r="B52" s="18" t="s">
        <v>23</v>
      </c>
      <c r="C52" s="17" t="s">
        <v>24</v>
      </c>
      <c r="D52" s="9"/>
      <c r="E52" s="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/>
      <c r="Q52" s="40"/>
    </row>
    <row r="53" spans="1:17" ht="18.75" customHeight="1">
      <c r="A53" s="31" t="s">
        <v>174</v>
      </c>
      <c r="B53" s="18" t="s">
        <v>25</v>
      </c>
      <c r="C53" s="17" t="s">
        <v>21</v>
      </c>
      <c r="D53" s="9"/>
      <c r="E53" s="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0"/>
      <c r="Q53" s="40"/>
    </row>
    <row r="54" spans="1:17" ht="18.75" customHeight="1">
      <c r="A54" s="31" t="s">
        <v>175</v>
      </c>
      <c r="B54" s="18" t="s">
        <v>26</v>
      </c>
      <c r="C54" s="17" t="s">
        <v>21</v>
      </c>
      <c r="D54" s="9"/>
      <c r="E54" s="9"/>
      <c r="F54" s="39">
        <v>0.021</v>
      </c>
      <c r="G54" s="39">
        <v>56.7</v>
      </c>
      <c r="H54" s="39">
        <v>0.0338</v>
      </c>
      <c r="I54" s="39">
        <v>59.2</v>
      </c>
      <c r="J54" s="39">
        <v>0.038</v>
      </c>
      <c r="K54" s="39">
        <v>180.9</v>
      </c>
      <c r="L54" s="39">
        <v>0.063</v>
      </c>
      <c r="M54" s="39">
        <v>186.4</v>
      </c>
      <c r="N54" s="39">
        <v>0.02857</v>
      </c>
      <c r="O54" s="39">
        <v>75.2</v>
      </c>
      <c r="P54" s="40">
        <v>0.063</v>
      </c>
      <c r="Q54" s="40">
        <v>100</v>
      </c>
    </row>
    <row r="55" spans="1:17" ht="24" customHeight="1">
      <c r="A55" s="31" t="s">
        <v>176</v>
      </c>
      <c r="B55" s="18" t="s">
        <v>27</v>
      </c>
      <c r="C55" s="17" t="s">
        <v>28</v>
      </c>
      <c r="D55" s="9"/>
      <c r="E55" s="9"/>
      <c r="F55" s="39">
        <v>2.52</v>
      </c>
      <c r="G55" s="39">
        <v>139.2</v>
      </c>
      <c r="H55" s="39">
        <v>1.635</v>
      </c>
      <c r="I55" s="39">
        <v>88.2</v>
      </c>
      <c r="J55" s="39">
        <v>3.13</v>
      </c>
      <c r="K55" s="39">
        <v>124.4</v>
      </c>
      <c r="L55" s="39">
        <v>2.941</v>
      </c>
      <c r="M55" s="39">
        <v>179.8</v>
      </c>
      <c r="N55" s="39">
        <v>5.374</v>
      </c>
      <c r="O55" s="39">
        <v>171.7</v>
      </c>
      <c r="P55" s="44">
        <v>5.45</v>
      </c>
      <c r="Q55" s="40">
        <v>185.3</v>
      </c>
    </row>
    <row r="56" spans="1:17" ht="24" customHeight="1">
      <c r="A56" s="32" t="s">
        <v>177</v>
      </c>
      <c r="B56" s="61" t="s">
        <v>76</v>
      </c>
      <c r="C56" s="6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5"/>
      <c r="Q56" s="35"/>
    </row>
    <row r="57" spans="1:17" ht="22.5" customHeight="1">
      <c r="A57" s="31" t="s">
        <v>178</v>
      </c>
      <c r="B57" s="14" t="s">
        <v>69</v>
      </c>
      <c r="C57" s="21" t="s">
        <v>71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35"/>
      <c r="Q57" s="35"/>
    </row>
    <row r="58" spans="1:17" ht="29.25" customHeight="1">
      <c r="A58" s="31" t="s">
        <v>179</v>
      </c>
      <c r="B58" s="14" t="s">
        <v>79</v>
      </c>
      <c r="C58" s="21" t="s">
        <v>71</v>
      </c>
      <c r="D58" s="9"/>
      <c r="E58" s="9"/>
      <c r="F58" s="9">
        <v>328</v>
      </c>
      <c r="G58" s="9">
        <v>85.6</v>
      </c>
      <c r="H58" s="9">
        <v>676</v>
      </c>
      <c r="I58" s="9">
        <v>92.2</v>
      </c>
      <c r="J58" s="9">
        <v>324</v>
      </c>
      <c r="K58" s="9">
        <v>98.8</v>
      </c>
      <c r="L58" s="9">
        <v>684</v>
      </c>
      <c r="M58" s="9">
        <v>101.2</v>
      </c>
      <c r="N58" s="9">
        <v>435</v>
      </c>
      <c r="O58" s="9">
        <v>134.3</v>
      </c>
      <c r="P58" s="35">
        <v>690</v>
      </c>
      <c r="Q58" s="35">
        <v>101</v>
      </c>
    </row>
    <row r="59" spans="1:17" ht="15.75">
      <c r="A59" s="31" t="s">
        <v>180</v>
      </c>
      <c r="B59" s="14" t="s">
        <v>70</v>
      </c>
      <c r="C59" s="21" t="s">
        <v>71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35"/>
      <c r="Q59" s="35"/>
    </row>
    <row r="60" spans="1:17" ht="15.75">
      <c r="A60" s="32" t="s">
        <v>181</v>
      </c>
      <c r="B60" s="59" t="s">
        <v>29</v>
      </c>
      <c r="C60" s="6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35"/>
      <c r="Q60" s="35"/>
    </row>
    <row r="61" spans="1:17" ht="25.5" customHeight="1">
      <c r="A61" s="31" t="s">
        <v>182</v>
      </c>
      <c r="B61" s="18" t="s">
        <v>30</v>
      </c>
      <c r="C61" s="17" t="s">
        <v>18</v>
      </c>
      <c r="D61" s="9"/>
      <c r="E61" s="9"/>
      <c r="F61" s="9">
        <v>1239.1</v>
      </c>
      <c r="G61" s="9">
        <v>143.3</v>
      </c>
      <c r="H61" s="9">
        <v>2843.8</v>
      </c>
      <c r="I61" s="9">
        <v>128.5</v>
      </c>
      <c r="J61" s="9">
        <v>1526.9</v>
      </c>
      <c r="K61" s="36">
        <f aca="true" t="shared" si="0" ref="K61:K68">SUM(J61/F61*100)</f>
        <v>123.2265353885885</v>
      </c>
      <c r="L61" s="9">
        <v>3890.7</v>
      </c>
      <c r="M61" s="36">
        <f aca="true" t="shared" si="1" ref="M61:M67">SUM(L61/H61*100)</f>
        <v>136.81341866516632</v>
      </c>
      <c r="N61" s="36">
        <v>1661</v>
      </c>
      <c r="O61" s="36">
        <f aca="true" t="shared" si="2" ref="O61:O67">SUM(N61/J61*100)</f>
        <v>108.78250049119129</v>
      </c>
      <c r="P61" s="35">
        <v>3185.6</v>
      </c>
      <c r="Q61" s="37">
        <f>SUM(P61/L61*100)</f>
        <v>81.87729714447272</v>
      </c>
    </row>
    <row r="62" spans="1:17" ht="48.75" customHeight="1">
      <c r="A62" s="31" t="s">
        <v>183</v>
      </c>
      <c r="B62" s="18" t="s">
        <v>72</v>
      </c>
      <c r="C62" s="17" t="s">
        <v>18</v>
      </c>
      <c r="D62" s="9"/>
      <c r="E62" s="9"/>
      <c r="F62" s="9">
        <v>743.5</v>
      </c>
      <c r="G62" s="9">
        <v>181.5</v>
      </c>
      <c r="H62" s="9">
        <v>1805.4</v>
      </c>
      <c r="I62" s="9">
        <v>156.6</v>
      </c>
      <c r="J62" s="9">
        <v>1000.9</v>
      </c>
      <c r="K62" s="36">
        <f t="shared" si="0"/>
        <v>134.62004034969738</v>
      </c>
      <c r="L62" s="9">
        <v>2825.5</v>
      </c>
      <c r="M62" s="36">
        <f t="shared" si="1"/>
        <v>156.50271407998227</v>
      </c>
      <c r="N62" s="9">
        <v>1140.4</v>
      </c>
      <c r="O62" s="36">
        <f t="shared" si="2"/>
        <v>113.9374562893396</v>
      </c>
      <c r="P62" s="35">
        <v>2224.8</v>
      </c>
      <c r="Q62" s="37">
        <f>SUM(P62/L62*100)</f>
        <v>78.74004600955584</v>
      </c>
    </row>
    <row r="63" spans="1:17" ht="21" customHeight="1">
      <c r="A63" s="31" t="s">
        <v>184</v>
      </c>
      <c r="B63" s="18" t="s">
        <v>31</v>
      </c>
      <c r="C63" s="17" t="s">
        <v>18</v>
      </c>
      <c r="D63" s="9"/>
      <c r="E63" s="9"/>
      <c r="F63" s="9">
        <v>1259.3</v>
      </c>
      <c r="G63" s="9">
        <v>115.2</v>
      </c>
      <c r="H63" s="9">
        <v>2816.2</v>
      </c>
      <c r="I63" s="9">
        <v>117.6</v>
      </c>
      <c r="J63" s="9">
        <v>1171.2</v>
      </c>
      <c r="K63" s="36">
        <f t="shared" si="0"/>
        <v>93.00404986897483</v>
      </c>
      <c r="L63" s="9">
        <v>3631.2</v>
      </c>
      <c r="M63" s="36">
        <f t="shared" si="1"/>
        <v>128.93970598679073</v>
      </c>
      <c r="N63" s="9">
        <v>1556.2</v>
      </c>
      <c r="O63" s="36">
        <f t="shared" si="2"/>
        <v>132.87226775956285</v>
      </c>
      <c r="P63" s="35">
        <v>3766.2</v>
      </c>
      <c r="Q63" s="37">
        <f>SUM(P63/L63*100)</f>
        <v>103.71777924653007</v>
      </c>
    </row>
    <row r="64" spans="1:17" ht="22.5" customHeight="1">
      <c r="A64" s="31" t="s">
        <v>185</v>
      </c>
      <c r="B64" s="18" t="s">
        <v>49</v>
      </c>
      <c r="C64" s="17" t="s">
        <v>18</v>
      </c>
      <c r="D64" s="9"/>
      <c r="E64" s="9"/>
      <c r="F64" s="9">
        <v>3419.2</v>
      </c>
      <c r="G64" s="9">
        <v>29.2</v>
      </c>
      <c r="H64" s="9">
        <v>5580.3</v>
      </c>
      <c r="I64" s="9" t="s">
        <v>228</v>
      </c>
      <c r="J64" s="9">
        <v>713</v>
      </c>
      <c r="K64" s="36">
        <f t="shared" si="0"/>
        <v>20.852831071595695</v>
      </c>
      <c r="L64" s="9">
        <v>2728.9</v>
      </c>
      <c r="M64" s="36">
        <f t="shared" si="1"/>
        <v>48.90238876046091</v>
      </c>
      <c r="N64" s="9">
        <v>2552.9</v>
      </c>
      <c r="O64" s="36">
        <f t="shared" si="2"/>
        <v>358.05049088359044</v>
      </c>
      <c r="P64" s="35"/>
      <c r="Q64" s="35"/>
    </row>
    <row r="65" spans="1:17" ht="22.5" customHeight="1">
      <c r="A65" s="31" t="s">
        <v>186</v>
      </c>
      <c r="B65" s="18" t="s">
        <v>50</v>
      </c>
      <c r="C65" s="17" t="s">
        <v>18</v>
      </c>
      <c r="D65" s="9"/>
      <c r="E65" s="9"/>
      <c r="F65" s="9">
        <v>45927.9</v>
      </c>
      <c r="G65" s="9">
        <v>93.6</v>
      </c>
      <c r="H65" s="9">
        <v>66343.8</v>
      </c>
      <c r="I65" s="9">
        <v>127.8</v>
      </c>
      <c r="J65" s="9">
        <v>43188.7</v>
      </c>
      <c r="K65" s="36">
        <f t="shared" si="0"/>
        <v>94.03586926465177</v>
      </c>
      <c r="L65" s="9">
        <v>63736.7</v>
      </c>
      <c r="M65" s="36">
        <f t="shared" si="1"/>
        <v>96.07031855275096</v>
      </c>
      <c r="N65" s="9">
        <v>51890.6</v>
      </c>
      <c r="O65" s="36">
        <f t="shared" si="2"/>
        <v>120.14855737727692</v>
      </c>
      <c r="P65" s="35"/>
      <c r="Q65" s="35"/>
    </row>
    <row r="66" spans="1:17" ht="18.75" customHeight="1">
      <c r="A66" s="31" t="s">
        <v>187</v>
      </c>
      <c r="B66" s="18" t="s">
        <v>125</v>
      </c>
      <c r="C66" s="17" t="s">
        <v>18</v>
      </c>
      <c r="D66" s="9"/>
      <c r="E66" s="9"/>
      <c r="F66" s="9">
        <v>561.1</v>
      </c>
      <c r="G66" s="9">
        <v>19.4</v>
      </c>
      <c r="H66" s="9">
        <v>513.1</v>
      </c>
      <c r="I66" s="9">
        <v>40.4</v>
      </c>
      <c r="J66" s="9">
        <v>544.8</v>
      </c>
      <c r="K66" s="36">
        <f t="shared" si="0"/>
        <v>97.0949919800392</v>
      </c>
      <c r="L66" s="9">
        <v>913.6</v>
      </c>
      <c r="M66" s="36">
        <f t="shared" si="1"/>
        <v>178.0549600467745</v>
      </c>
      <c r="N66" s="9">
        <v>562.7</v>
      </c>
      <c r="O66" s="36">
        <f t="shared" si="2"/>
        <v>103.28560939794423</v>
      </c>
      <c r="P66" s="35"/>
      <c r="Q66" s="35"/>
    </row>
    <row r="67" spans="1:17" ht="27" customHeight="1">
      <c r="A67" s="31" t="s">
        <v>188</v>
      </c>
      <c r="B67" s="18" t="s">
        <v>51</v>
      </c>
      <c r="C67" s="17" t="s">
        <v>18</v>
      </c>
      <c r="D67" s="9"/>
      <c r="E67" s="9"/>
      <c r="F67" s="9">
        <v>34128.6</v>
      </c>
      <c r="G67" s="9">
        <v>70.5</v>
      </c>
      <c r="H67" s="9">
        <v>55006.4</v>
      </c>
      <c r="I67" s="9">
        <v>177</v>
      </c>
      <c r="J67" s="9">
        <v>33241.1</v>
      </c>
      <c r="K67" s="36">
        <f t="shared" si="0"/>
        <v>97.3995417333263</v>
      </c>
      <c r="L67" s="9">
        <v>54299</v>
      </c>
      <c r="M67" s="38">
        <f t="shared" si="1"/>
        <v>98.71396782919805</v>
      </c>
      <c r="N67" s="9">
        <v>40777.7</v>
      </c>
      <c r="O67" s="36">
        <f t="shared" si="2"/>
        <v>122.67253490407958</v>
      </c>
      <c r="P67" s="35"/>
      <c r="Q67" s="35"/>
    </row>
    <row r="68" spans="1:17" ht="19.5" customHeight="1">
      <c r="A68" s="31" t="s">
        <v>189</v>
      </c>
      <c r="B68" s="18" t="s">
        <v>125</v>
      </c>
      <c r="C68" s="17" t="s">
        <v>18</v>
      </c>
      <c r="D68" s="9"/>
      <c r="E68" s="9"/>
      <c r="F68" s="9">
        <v>661.3</v>
      </c>
      <c r="G68" s="9">
        <v>26.5</v>
      </c>
      <c r="H68" s="9">
        <v>449.6</v>
      </c>
      <c r="I68" s="9">
        <v>34.9</v>
      </c>
      <c r="J68" s="9">
        <v>4651.6</v>
      </c>
      <c r="K68" s="36">
        <f t="shared" si="0"/>
        <v>703.4023892333284</v>
      </c>
      <c r="L68" s="9">
        <v>30143.6</v>
      </c>
      <c r="M68" s="36" t="s">
        <v>229</v>
      </c>
      <c r="N68" s="9">
        <v>12700.3</v>
      </c>
      <c r="O68" s="9" t="s">
        <v>230</v>
      </c>
      <c r="P68" s="35"/>
      <c r="Q68" s="35"/>
    </row>
    <row r="69" spans="1:17" ht="21.75" customHeight="1">
      <c r="A69" s="32" t="s">
        <v>190</v>
      </c>
      <c r="B69" s="59" t="s">
        <v>32</v>
      </c>
      <c r="C69" s="6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35"/>
      <c r="Q69" s="35"/>
    </row>
    <row r="70" spans="1:17" ht="22.5" customHeight="1">
      <c r="A70" s="31" t="s">
        <v>191</v>
      </c>
      <c r="B70" s="18" t="s">
        <v>56</v>
      </c>
      <c r="C70" s="17" t="s">
        <v>33</v>
      </c>
      <c r="D70" s="9"/>
      <c r="E70" s="9"/>
      <c r="F70" s="9">
        <v>7</v>
      </c>
      <c r="G70" s="9">
        <v>41.7</v>
      </c>
      <c r="H70" s="9">
        <v>23.3</v>
      </c>
      <c r="I70" s="9">
        <v>46.4</v>
      </c>
      <c r="J70" s="9">
        <v>3.9</v>
      </c>
      <c r="K70" s="9">
        <v>55.7</v>
      </c>
      <c r="L70" s="9">
        <v>54.26</v>
      </c>
      <c r="M70" s="9" t="s">
        <v>231</v>
      </c>
      <c r="N70" s="9">
        <v>8.1</v>
      </c>
      <c r="O70" s="9" t="s">
        <v>232</v>
      </c>
      <c r="P70" s="35">
        <v>38.2</v>
      </c>
      <c r="Q70" s="37">
        <f>SUM(P70/L70*100)</f>
        <v>70.40176925912274</v>
      </c>
    </row>
    <row r="71" spans="1:17" ht="19.5" customHeight="1">
      <c r="A71" s="31" t="s">
        <v>192</v>
      </c>
      <c r="B71" s="18" t="s">
        <v>34</v>
      </c>
      <c r="C71" s="17" t="s">
        <v>35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35"/>
      <c r="Q71" s="35"/>
    </row>
    <row r="72" spans="1:17" ht="21.75" customHeight="1">
      <c r="A72" s="31" t="s">
        <v>193</v>
      </c>
      <c r="B72" s="18" t="s">
        <v>36</v>
      </c>
      <c r="C72" s="17" t="s">
        <v>37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35"/>
      <c r="Q72" s="35"/>
    </row>
    <row r="73" spans="1:17" ht="18.75" customHeight="1">
      <c r="A73" s="31" t="s">
        <v>194</v>
      </c>
      <c r="B73" s="18" t="s">
        <v>38</v>
      </c>
      <c r="C73" s="17" t="s">
        <v>39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35"/>
      <c r="Q73" s="35"/>
    </row>
    <row r="74" spans="1:17" ht="19.5" customHeight="1">
      <c r="A74" s="31" t="s">
        <v>195</v>
      </c>
      <c r="B74" s="18" t="s">
        <v>40</v>
      </c>
      <c r="C74" s="17" t="s">
        <v>41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5"/>
      <c r="Q74" s="35"/>
    </row>
    <row r="75" spans="1:17" ht="21.75" customHeight="1">
      <c r="A75" s="32" t="s">
        <v>196</v>
      </c>
      <c r="B75" s="59" t="s">
        <v>80</v>
      </c>
      <c r="C75" s="6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35"/>
      <c r="Q75" s="35"/>
    </row>
    <row r="76" spans="1:17" ht="35.25" customHeight="1">
      <c r="A76" s="31" t="s">
        <v>197</v>
      </c>
      <c r="B76" s="22" t="s">
        <v>94</v>
      </c>
      <c r="C76" s="17" t="s">
        <v>57</v>
      </c>
      <c r="D76" s="9"/>
      <c r="E76" s="9"/>
      <c r="F76" s="17">
        <v>6</v>
      </c>
      <c r="G76" s="23">
        <v>85.7</v>
      </c>
      <c r="H76" s="17">
        <v>6</v>
      </c>
      <c r="I76" s="17">
        <v>100</v>
      </c>
      <c r="J76" s="17">
        <v>6</v>
      </c>
      <c r="K76" s="17">
        <v>100</v>
      </c>
      <c r="L76" s="17">
        <v>6</v>
      </c>
      <c r="M76" s="17">
        <v>100</v>
      </c>
      <c r="N76" s="17">
        <v>7</v>
      </c>
      <c r="O76" s="55">
        <f>N76/J76*100</f>
        <v>116.66666666666667</v>
      </c>
      <c r="P76" s="17">
        <v>7</v>
      </c>
      <c r="Q76" s="55">
        <f>P76/L76*100</f>
        <v>116.66666666666667</v>
      </c>
    </row>
    <row r="77" spans="1:17" ht="30" customHeight="1">
      <c r="A77" s="31" t="s">
        <v>198</v>
      </c>
      <c r="B77" s="24" t="s">
        <v>95</v>
      </c>
      <c r="C77" s="17" t="s">
        <v>57</v>
      </c>
      <c r="D77" s="9"/>
      <c r="E77" s="9"/>
      <c r="F77" s="17">
        <v>4</v>
      </c>
      <c r="G77" s="23">
        <v>80</v>
      </c>
      <c r="H77" s="17">
        <v>4</v>
      </c>
      <c r="I77" s="17">
        <v>100</v>
      </c>
      <c r="J77" s="17">
        <v>4</v>
      </c>
      <c r="K77" s="17">
        <v>100</v>
      </c>
      <c r="L77" s="17">
        <v>4</v>
      </c>
      <c r="M77" s="17">
        <v>100</v>
      </c>
      <c r="N77" s="17">
        <v>5</v>
      </c>
      <c r="O77" s="55">
        <f>N77/J77*100</f>
        <v>125</v>
      </c>
      <c r="P77" s="17">
        <v>5</v>
      </c>
      <c r="Q77" s="55">
        <f>P77/L77*100</f>
        <v>125</v>
      </c>
    </row>
    <row r="78" spans="1:17" ht="27.75" customHeight="1">
      <c r="A78" s="31" t="s">
        <v>199</v>
      </c>
      <c r="B78" s="25" t="s">
        <v>97</v>
      </c>
      <c r="C78" s="17" t="s">
        <v>57</v>
      </c>
      <c r="D78" s="9"/>
      <c r="E78" s="9"/>
      <c r="F78" s="17">
        <v>1</v>
      </c>
      <c r="G78" s="17">
        <v>100</v>
      </c>
      <c r="H78" s="17">
        <v>1</v>
      </c>
      <c r="I78" s="17">
        <v>100</v>
      </c>
      <c r="J78" s="17">
        <v>1</v>
      </c>
      <c r="K78" s="17">
        <v>100</v>
      </c>
      <c r="L78" s="17">
        <v>1</v>
      </c>
      <c r="M78" s="17">
        <v>100</v>
      </c>
      <c r="N78" s="17">
        <v>2</v>
      </c>
      <c r="O78" s="55">
        <f>N78/J78*100</f>
        <v>200</v>
      </c>
      <c r="P78" s="17">
        <v>2</v>
      </c>
      <c r="Q78" s="55">
        <f>P78/L78*100</f>
        <v>200</v>
      </c>
    </row>
    <row r="79" spans="1:17" ht="33" customHeight="1">
      <c r="A79" s="31" t="s">
        <v>200</v>
      </c>
      <c r="B79" s="26" t="s">
        <v>96</v>
      </c>
      <c r="C79" s="17" t="s">
        <v>57</v>
      </c>
      <c r="D79" s="9"/>
      <c r="E79" s="9"/>
      <c r="F79" s="17">
        <v>2</v>
      </c>
      <c r="G79" s="17">
        <v>100</v>
      </c>
      <c r="H79" s="17">
        <v>2</v>
      </c>
      <c r="I79" s="17">
        <v>100</v>
      </c>
      <c r="J79" s="17">
        <v>2</v>
      </c>
      <c r="K79" s="17">
        <v>100</v>
      </c>
      <c r="L79" s="17">
        <v>2</v>
      </c>
      <c r="M79" s="17">
        <v>100</v>
      </c>
      <c r="N79" s="17">
        <v>2</v>
      </c>
      <c r="O79" s="55">
        <f>N79/J79*100</f>
        <v>100</v>
      </c>
      <c r="P79" s="17">
        <v>2</v>
      </c>
      <c r="Q79" s="55">
        <f>P79/L79*100</f>
        <v>100</v>
      </c>
    </row>
    <row r="80" spans="1:17" ht="29.25" customHeight="1">
      <c r="A80" s="31" t="s">
        <v>201</v>
      </c>
      <c r="B80" s="25" t="s">
        <v>97</v>
      </c>
      <c r="C80" s="17" t="s">
        <v>57</v>
      </c>
      <c r="D80" s="9"/>
      <c r="E80" s="9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54"/>
      <c r="Q80" s="54"/>
    </row>
    <row r="81" spans="1:17" ht="36.75" customHeight="1">
      <c r="A81" s="31" t="s">
        <v>202</v>
      </c>
      <c r="B81" s="18" t="s">
        <v>58</v>
      </c>
      <c r="C81" s="17" t="s">
        <v>7</v>
      </c>
      <c r="D81" s="9"/>
      <c r="E81" s="9" t="s">
        <v>101</v>
      </c>
      <c r="F81" s="17">
        <v>100</v>
      </c>
      <c r="G81" s="17" t="s">
        <v>101</v>
      </c>
      <c r="H81" s="17">
        <v>100</v>
      </c>
      <c r="I81" s="17" t="s">
        <v>101</v>
      </c>
      <c r="J81" s="17">
        <v>100</v>
      </c>
      <c r="K81" s="17" t="s">
        <v>101</v>
      </c>
      <c r="L81" s="17">
        <v>100</v>
      </c>
      <c r="M81" s="17" t="s">
        <v>101</v>
      </c>
      <c r="N81" s="17">
        <v>100</v>
      </c>
      <c r="O81" s="17" t="s">
        <v>101</v>
      </c>
      <c r="P81" s="54">
        <v>100</v>
      </c>
      <c r="Q81" s="17" t="s">
        <v>101</v>
      </c>
    </row>
    <row r="82" spans="1:17" ht="21.75" customHeight="1">
      <c r="A82" s="31" t="s">
        <v>203</v>
      </c>
      <c r="B82" s="18" t="s">
        <v>59</v>
      </c>
      <c r="C82" s="17" t="s">
        <v>3</v>
      </c>
      <c r="D82" s="9"/>
      <c r="E82" s="9"/>
      <c r="F82" s="17">
        <v>158.36</v>
      </c>
      <c r="G82" s="17">
        <v>67.1</v>
      </c>
      <c r="H82" s="17">
        <v>181.6</v>
      </c>
      <c r="I82" s="17"/>
      <c r="J82" s="17">
        <v>197.9</v>
      </c>
      <c r="K82" s="55">
        <f>J82/F82*100</f>
        <v>124.96842637029553</v>
      </c>
      <c r="L82" s="17">
        <v>242.8</v>
      </c>
      <c r="M82" s="55">
        <f aca="true" t="shared" si="3" ref="M82:M95">L82/H82*100</f>
        <v>133.70044052863437</v>
      </c>
      <c r="N82" s="17">
        <f>118.5+105.2</f>
        <v>223.7</v>
      </c>
      <c r="O82" s="55">
        <f>N82/J82*100</f>
        <v>113.03688731682666</v>
      </c>
      <c r="P82" s="54">
        <v>243</v>
      </c>
      <c r="Q82" s="55">
        <f aca="true" t="shared" si="4" ref="Q82:Q87">P82/L82*100</f>
        <v>100.08237232289949</v>
      </c>
    </row>
    <row r="83" spans="1:17" ht="39.75" customHeight="1">
      <c r="A83" s="31" t="s">
        <v>204</v>
      </c>
      <c r="B83" s="18" t="s">
        <v>60</v>
      </c>
      <c r="C83" s="17" t="s">
        <v>7</v>
      </c>
      <c r="D83" s="9"/>
      <c r="E83" s="9" t="s">
        <v>101</v>
      </c>
      <c r="F83" s="55">
        <f>98.88/F82*100</f>
        <v>62.44001010356149</v>
      </c>
      <c r="G83" s="17" t="s">
        <v>101</v>
      </c>
      <c r="H83" s="17">
        <v>57.9</v>
      </c>
      <c r="I83" s="17"/>
      <c r="J83" s="17">
        <v>56</v>
      </c>
      <c r="K83" s="55">
        <f>J83/F83*100</f>
        <v>89.68608414239483</v>
      </c>
      <c r="L83" s="17">
        <v>51.9</v>
      </c>
      <c r="M83" s="55">
        <f t="shared" si="3"/>
        <v>89.63730569948186</v>
      </c>
      <c r="N83" s="55">
        <f>118.5/N82*100</f>
        <v>52.97273133661153</v>
      </c>
      <c r="O83" s="55">
        <f>N83/J83*100</f>
        <v>94.59416310109202</v>
      </c>
      <c r="P83" s="54">
        <v>51</v>
      </c>
      <c r="Q83" s="55">
        <f t="shared" si="4"/>
        <v>98.26589595375724</v>
      </c>
    </row>
    <row r="84" spans="1:17" ht="37.5" customHeight="1">
      <c r="A84" s="31" t="s">
        <v>205</v>
      </c>
      <c r="B84" s="27" t="s">
        <v>73</v>
      </c>
      <c r="C84" s="17" t="s">
        <v>3</v>
      </c>
      <c r="D84" s="9"/>
      <c r="E84" s="9"/>
      <c r="F84" s="17">
        <v>9.52</v>
      </c>
      <c r="G84" s="56">
        <f>F84/6.75*100</f>
        <v>141.03703703703704</v>
      </c>
      <c r="H84" s="55">
        <v>17.51</v>
      </c>
      <c r="I84" s="55">
        <f>H84/15.31*100</f>
        <v>114.36969301110386</v>
      </c>
      <c r="J84" s="17">
        <v>11.92</v>
      </c>
      <c r="K84" s="55">
        <f>J84/F84*100</f>
        <v>125.21008403361344</v>
      </c>
      <c r="L84" s="17">
        <v>25.9</v>
      </c>
      <c r="M84" s="55">
        <f t="shared" si="3"/>
        <v>147.91547687035978</v>
      </c>
      <c r="N84" s="17">
        <v>13.35</v>
      </c>
      <c r="O84" s="55">
        <f>N84/J84*100</f>
        <v>111.996644295302</v>
      </c>
      <c r="P84" s="54">
        <v>26</v>
      </c>
      <c r="Q84" s="55">
        <f t="shared" si="4"/>
        <v>100.38610038610038</v>
      </c>
    </row>
    <row r="85" spans="1:17" ht="51" customHeight="1">
      <c r="A85" s="31" t="s">
        <v>206</v>
      </c>
      <c r="B85" s="28" t="s">
        <v>108</v>
      </c>
      <c r="C85" s="23" t="s">
        <v>7</v>
      </c>
      <c r="D85" s="9"/>
      <c r="E85" s="9"/>
      <c r="F85" s="17">
        <v>99.8</v>
      </c>
      <c r="G85" s="17" t="s">
        <v>101</v>
      </c>
      <c r="H85" s="55">
        <v>99.5</v>
      </c>
      <c r="I85" s="55">
        <f>H85/99.4*100</f>
        <v>100.10060362173037</v>
      </c>
      <c r="J85" s="17">
        <v>99.7</v>
      </c>
      <c r="K85" s="55" t="s">
        <v>101</v>
      </c>
      <c r="L85" s="17">
        <v>99.5</v>
      </c>
      <c r="M85" s="55">
        <f t="shared" si="3"/>
        <v>100</v>
      </c>
      <c r="N85" s="17">
        <v>100</v>
      </c>
      <c r="O85" s="17" t="s">
        <v>101</v>
      </c>
      <c r="P85" s="54">
        <v>100</v>
      </c>
      <c r="Q85" s="55">
        <f t="shared" si="4"/>
        <v>100.50251256281406</v>
      </c>
    </row>
    <row r="86" spans="1:17" ht="54.75" customHeight="1">
      <c r="A86" s="31" t="s">
        <v>207</v>
      </c>
      <c r="B86" s="28" t="s">
        <v>116</v>
      </c>
      <c r="C86" s="23" t="s">
        <v>57</v>
      </c>
      <c r="D86" s="9"/>
      <c r="E86" s="9"/>
      <c r="F86" s="17">
        <v>667</v>
      </c>
      <c r="G86" s="17" t="s">
        <v>101</v>
      </c>
      <c r="H86" s="17">
        <v>764</v>
      </c>
      <c r="I86" s="55">
        <f>H86/510*100</f>
        <v>149.80392156862746</v>
      </c>
      <c r="J86" s="17">
        <v>710</v>
      </c>
      <c r="K86" s="55" t="s">
        <v>101</v>
      </c>
      <c r="L86" s="17">
        <v>848</v>
      </c>
      <c r="M86" s="55">
        <f t="shared" si="3"/>
        <v>110.99476439790577</v>
      </c>
      <c r="N86" s="17">
        <v>812</v>
      </c>
      <c r="O86" s="17" t="s">
        <v>101</v>
      </c>
      <c r="P86" s="54">
        <v>852</v>
      </c>
      <c r="Q86" s="55">
        <f t="shared" si="4"/>
        <v>100.47169811320755</v>
      </c>
    </row>
    <row r="87" spans="1:17" ht="75" customHeight="1">
      <c r="A87" s="31" t="s">
        <v>208</v>
      </c>
      <c r="B87" s="28" t="s">
        <v>117</v>
      </c>
      <c r="C87" s="23" t="s">
        <v>93</v>
      </c>
      <c r="D87" s="9"/>
      <c r="E87" s="9"/>
      <c r="F87" s="17">
        <v>1133</v>
      </c>
      <c r="G87" s="17" t="s">
        <v>101</v>
      </c>
      <c r="H87" s="17">
        <v>1117</v>
      </c>
      <c r="I87" s="55">
        <f>1052/H87*100</f>
        <v>94.18084153983885</v>
      </c>
      <c r="J87" s="57">
        <v>1245</v>
      </c>
      <c r="K87" s="55" t="s">
        <v>101</v>
      </c>
      <c r="L87" s="17">
        <v>1484</v>
      </c>
      <c r="M87" s="55">
        <f t="shared" si="3"/>
        <v>132.85586392121755</v>
      </c>
      <c r="N87" s="17">
        <v>1544</v>
      </c>
      <c r="O87" s="17" t="s">
        <v>101</v>
      </c>
      <c r="P87" s="54">
        <v>1490</v>
      </c>
      <c r="Q87" s="55">
        <f t="shared" si="4"/>
        <v>100.40431266846362</v>
      </c>
    </row>
    <row r="88" spans="1:17" s="11" customFormat="1" ht="87" customHeight="1">
      <c r="A88" s="31" t="s">
        <v>209</v>
      </c>
      <c r="B88" s="22" t="s">
        <v>109</v>
      </c>
      <c r="C88" s="23" t="s">
        <v>7</v>
      </c>
      <c r="D88" s="10"/>
      <c r="E88" s="10"/>
      <c r="F88" s="55">
        <f>H88</f>
        <v>83.28681478173495</v>
      </c>
      <c r="G88" s="17" t="s">
        <v>101</v>
      </c>
      <c r="H88" s="55">
        <f>746/895.7*100</f>
        <v>83.28681478173495</v>
      </c>
      <c r="I88" s="55">
        <f>H88/83*100</f>
        <v>100.3455599779939</v>
      </c>
      <c r="J88" s="55">
        <f>L88</f>
        <v>84.23941729124881</v>
      </c>
      <c r="K88" s="55" t="s">
        <v>101</v>
      </c>
      <c r="L88" s="55">
        <f>798/947.3*100</f>
        <v>84.23941729124881</v>
      </c>
      <c r="M88" s="55">
        <f t="shared" si="3"/>
        <v>101.14376148494848</v>
      </c>
      <c r="N88" s="55">
        <f>L88</f>
        <v>84.23941729124881</v>
      </c>
      <c r="O88" s="17" t="s">
        <v>101</v>
      </c>
      <c r="P88" s="58">
        <f>N88</f>
        <v>84.23941729124881</v>
      </c>
      <c r="Q88" s="17" t="s">
        <v>101</v>
      </c>
    </row>
    <row r="89" spans="1:17" s="11" customFormat="1" ht="36" customHeight="1">
      <c r="A89" s="31" t="s">
        <v>210</v>
      </c>
      <c r="B89" s="18" t="s">
        <v>110</v>
      </c>
      <c r="C89" s="17" t="s">
        <v>7</v>
      </c>
      <c r="D89" s="10"/>
      <c r="E89" s="10"/>
      <c r="F89" s="17">
        <v>96.2</v>
      </c>
      <c r="G89" s="17" t="s">
        <v>101</v>
      </c>
      <c r="H89" s="17">
        <v>96.2</v>
      </c>
      <c r="I89" s="55">
        <f>H89/96.1*100</f>
        <v>100.10405827263268</v>
      </c>
      <c r="J89" s="55">
        <f>L89</f>
        <v>96.48474612055315</v>
      </c>
      <c r="K89" s="55" t="s">
        <v>101</v>
      </c>
      <c r="L89" s="55">
        <f>914/947.3*100</f>
        <v>96.48474612055315</v>
      </c>
      <c r="M89" s="55">
        <f t="shared" si="3"/>
        <v>100.2959938883089</v>
      </c>
      <c r="N89" s="55">
        <f>L89</f>
        <v>96.48474612055315</v>
      </c>
      <c r="O89" s="17" t="s">
        <v>101</v>
      </c>
      <c r="P89" s="58">
        <f>N89</f>
        <v>96.48474612055315</v>
      </c>
      <c r="Q89" s="17" t="s">
        <v>101</v>
      </c>
    </row>
    <row r="90" spans="1:17" s="11" customFormat="1" ht="39.75" customHeight="1">
      <c r="A90" s="31" t="s">
        <v>211</v>
      </c>
      <c r="B90" s="18" t="s">
        <v>111</v>
      </c>
      <c r="C90" s="17" t="s">
        <v>7</v>
      </c>
      <c r="D90" s="10"/>
      <c r="E90" s="10"/>
      <c r="F90" s="17">
        <v>89.9</v>
      </c>
      <c r="G90" s="17" t="s">
        <v>101</v>
      </c>
      <c r="H90" s="17">
        <v>89.9</v>
      </c>
      <c r="I90" s="55">
        <f>H90/89.8*100</f>
        <v>100.11135857461026</v>
      </c>
      <c r="J90" s="55">
        <f aca="true" t="shared" si="5" ref="J90:J95">L90</f>
        <v>90.57320806502692</v>
      </c>
      <c r="K90" s="55" t="s">
        <v>101</v>
      </c>
      <c r="L90" s="55">
        <f>858/947.3*100</f>
        <v>90.57320806502692</v>
      </c>
      <c r="M90" s="55">
        <f t="shared" si="3"/>
        <v>100.74884100670403</v>
      </c>
      <c r="N90" s="55">
        <f aca="true" t="shared" si="6" ref="N90:N95">L90</f>
        <v>90.57320806502692</v>
      </c>
      <c r="O90" s="17" t="s">
        <v>101</v>
      </c>
      <c r="P90" s="58">
        <f aca="true" t="shared" si="7" ref="P90:P95">N90</f>
        <v>90.57320806502692</v>
      </c>
      <c r="Q90" s="17" t="s">
        <v>101</v>
      </c>
    </row>
    <row r="91" spans="1:17" s="11" customFormat="1" ht="33.75" customHeight="1">
      <c r="A91" s="31" t="s">
        <v>212</v>
      </c>
      <c r="B91" s="18" t="s">
        <v>112</v>
      </c>
      <c r="C91" s="17" t="s">
        <v>7</v>
      </c>
      <c r="D91" s="10"/>
      <c r="E91" s="10"/>
      <c r="F91" s="17">
        <v>96.7</v>
      </c>
      <c r="G91" s="17" t="s">
        <v>101</v>
      </c>
      <c r="H91" s="17">
        <v>96.7</v>
      </c>
      <c r="I91" s="55">
        <f>H91/96.6*100</f>
        <v>100.10351966873708</v>
      </c>
      <c r="J91" s="55">
        <f t="shared" si="5"/>
        <v>96.97033674654281</v>
      </c>
      <c r="K91" s="17" t="s">
        <v>101</v>
      </c>
      <c r="L91" s="55">
        <f>918.6/947.3*100</f>
        <v>96.97033674654281</v>
      </c>
      <c r="M91" s="55">
        <f t="shared" si="3"/>
        <v>100.27956230252617</v>
      </c>
      <c r="N91" s="55">
        <f t="shared" si="6"/>
        <v>96.97033674654281</v>
      </c>
      <c r="O91" s="17" t="s">
        <v>101</v>
      </c>
      <c r="P91" s="58">
        <f t="shared" si="7"/>
        <v>96.97033674654281</v>
      </c>
      <c r="Q91" s="17" t="s">
        <v>101</v>
      </c>
    </row>
    <row r="92" spans="1:17" s="11" customFormat="1" ht="38.25" customHeight="1">
      <c r="A92" s="31" t="s">
        <v>213</v>
      </c>
      <c r="B92" s="18" t="s">
        <v>113</v>
      </c>
      <c r="C92" s="17" t="s">
        <v>7</v>
      </c>
      <c r="D92" s="10"/>
      <c r="E92" s="10"/>
      <c r="F92" s="17">
        <v>81.7</v>
      </c>
      <c r="G92" s="17" t="s">
        <v>101</v>
      </c>
      <c r="H92" s="17">
        <v>81.7</v>
      </c>
      <c r="I92" s="55">
        <f>H92/81.4*100</f>
        <v>100.36855036855037</v>
      </c>
      <c r="J92" s="55">
        <f t="shared" si="5"/>
        <v>82.85653963897393</v>
      </c>
      <c r="K92" s="17" t="s">
        <v>101</v>
      </c>
      <c r="L92" s="55">
        <f>784.9/947.3*100</f>
        <v>82.85653963897393</v>
      </c>
      <c r="M92" s="55">
        <f t="shared" si="3"/>
        <v>101.41559319335853</v>
      </c>
      <c r="N92" s="55">
        <f t="shared" si="6"/>
        <v>82.85653963897393</v>
      </c>
      <c r="O92" s="17" t="s">
        <v>101</v>
      </c>
      <c r="P92" s="58">
        <f t="shared" si="7"/>
        <v>82.85653963897393</v>
      </c>
      <c r="Q92" s="17" t="s">
        <v>101</v>
      </c>
    </row>
    <row r="93" spans="1:17" s="11" customFormat="1" ht="25.5" customHeight="1">
      <c r="A93" s="31" t="s">
        <v>214</v>
      </c>
      <c r="B93" s="18" t="s">
        <v>114</v>
      </c>
      <c r="C93" s="17" t="s">
        <v>7</v>
      </c>
      <c r="D93" s="10"/>
      <c r="E93" s="10"/>
      <c r="F93" s="17">
        <v>97.6</v>
      </c>
      <c r="G93" s="17" t="s">
        <v>101</v>
      </c>
      <c r="H93" s="17">
        <v>97.6</v>
      </c>
      <c r="I93" s="55">
        <f>H93/97.5*100</f>
        <v>100.1025641025641</v>
      </c>
      <c r="J93" s="55">
        <f t="shared" si="5"/>
        <v>97.81484218304655</v>
      </c>
      <c r="K93" s="17" t="s">
        <v>101</v>
      </c>
      <c r="L93" s="55">
        <f>926.6/947.3*100</f>
        <v>97.81484218304655</v>
      </c>
      <c r="M93" s="55">
        <f t="shared" si="3"/>
        <v>100.22012518754771</v>
      </c>
      <c r="N93" s="55">
        <f t="shared" si="6"/>
        <v>97.81484218304655</v>
      </c>
      <c r="O93" s="17" t="s">
        <v>101</v>
      </c>
      <c r="P93" s="58">
        <f t="shared" si="7"/>
        <v>97.81484218304655</v>
      </c>
      <c r="Q93" s="17" t="s">
        <v>101</v>
      </c>
    </row>
    <row r="94" spans="1:17" s="11" customFormat="1" ht="39.75" customHeight="1">
      <c r="A94" s="31" t="s">
        <v>215</v>
      </c>
      <c r="B94" s="18" t="s">
        <v>118</v>
      </c>
      <c r="C94" s="17" t="s">
        <v>7</v>
      </c>
      <c r="D94" s="10"/>
      <c r="E94" s="10"/>
      <c r="F94" s="17">
        <v>83.3</v>
      </c>
      <c r="G94" s="17" t="s">
        <v>101</v>
      </c>
      <c r="H94" s="17">
        <v>83.3</v>
      </c>
      <c r="I94" s="55">
        <f>H94/83*100</f>
        <v>100.36144578313252</v>
      </c>
      <c r="J94" s="55">
        <f t="shared" si="5"/>
        <v>84.23941729124881</v>
      </c>
      <c r="K94" s="17" t="s">
        <v>101</v>
      </c>
      <c r="L94" s="55">
        <f>798/947.3*100</f>
        <v>84.23941729124881</v>
      </c>
      <c r="M94" s="55">
        <f t="shared" si="3"/>
        <v>101.12775185023868</v>
      </c>
      <c r="N94" s="55">
        <f t="shared" si="6"/>
        <v>84.23941729124881</v>
      </c>
      <c r="O94" s="17" t="s">
        <v>101</v>
      </c>
      <c r="P94" s="58">
        <f t="shared" si="7"/>
        <v>84.23941729124881</v>
      </c>
      <c r="Q94" s="17" t="s">
        <v>101</v>
      </c>
    </row>
    <row r="95" spans="1:17" s="11" customFormat="1" ht="38.25" customHeight="1">
      <c r="A95" s="31" t="s">
        <v>216</v>
      </c>
      <c r="B95" s="18" t="s">
        <v>115</v>
      </c>
      <c r="C95" s="17" t="s">
        <v>7</v>
      </c>
      <c r="D95" s="10"/>
      <c r="E95" s="10"/>
      <c r="F95" s="17">
        <v>2</v>
      </c>
      <c r="G95" s="17" t="s">
        <v>101</v>
      </c>
      <c r="H95" s="17">
        <v>2</v>
      </c>
      <c r="I95" s="55">
        <f>H95/2.1*100</f>
        <v>95.23809523809523</v>
      </c>
      <c r="J95" s="55">
        <f t="shared" si="5"/>
        <v>1.9212498680460255</v>
      </c>
      <c r="K95" s="17" t="s">
        <v>101</v>
      </c>
      <c r="L95" s="55">
        <f>18.2/947.3*100</f>
        <v>1.9212498680460255</v>
      </c>
      <c r="M95" s="55">
        <f t="shared" si="3"/>
        <v>96.06249340230127</v>
      </c>
      <c r="N95" s="55">
        <f t="shared" si="6"/>
        <v>1.9212498680460255</v>
      </c>
      <c r="O95" s="17" t="s">
        <v>101</v>
      </c>
      <c r="P95" s="58">
        <f t="shared" si="7"/>
        <v>1.9212498680460255</v>
      </c>
      <c r="Q95" s="17" t="s">
        <v>101</v>
      </c>
    </row>
    <row r="96" spans="1:17" ht="22.5" customHeight="1">
      <c r="A96" s="32" t="s">
        <v>217</v>
      </c>
      <c r="B96" s="59" t="s">
        <v>42</v>
      </c>
      <c r="C96" s="6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35"/>
      <c r="Q96" s="35"/>
    </row>
    <row r="97" spans="1:17" ht="54" customHeight="1">
      <c r="A97" s="31" t="s">
        <v>218</v>
      </c>
      <c r="B97" s="18" t="s">
        <v>52</v>
      </c>
      <c r="C97" s="17" t="s">
        <v>43</v>
      </c>
      <c r="D97" s="9"/>
      <c r="E97" s="9"/>
      <c r="F97" s="9">
        <v>43455</v>
      </c>
      <c r="G97" s="9">
        <v>109.8</v>
      </c>
      <c r="H97" s="9">
        <v>48455.8</v>
      </c>
      <c r="I97" s="9">
        <v>112.9</v>
      </c>
      <c r="J97" s="39">
        <v>54134.2</v>
      </c>
      <c r="K97" s="9">
        <v>124</v>
      </c>
      <c r="L97" s="9">
        <v>53571</v>
      </c>
      <c r="M97" s="9">
        <v>110.6</v>
      </c>
      <c r="N97" s="9">
        <v>55106</v>
      </c>
      <c r="O97" s="9">
        <v>101.8</v>
      </c>
      <c r="P97" s="35">
        <v>54840</v>
      </c>
      <c r="Q97" s="35">
        <v>102.4</v>
      </c>
    </row>
    <row r="98" spans="1:17" ht="22.5" customHeight="1">
      <c r="A98" s="31" t="s">
        <v>219</v>
      </c>
      <c r="B98" s="18" t="s">
        <v>44</v>
      </c>
      <c r="C98" s="17" t="s">
        <v>43</v>
      </c>
      <c r="D98" s="9"/>
      <c r="E98" s="9"/>
      <c r="F98" s="9">
        <v>32455</v>
      </c>
      <c r="G98" s="9">
        <v>109.9</v>
      </c>
      <c r="H98" s="9">
        <v>36278.6</v>
      </c>
      <c r="I98" s="9">
        <v>108.8</v>
      </c>
      <c r="J98" s="9">
        <v>37910</v>
      </c>
      <c r="K98" s="9">
        <v>116.8</v>
      </c>
      <c r="L98" s="9">
        <v>38758</v>
      </c>
      <c r="M98" s="9">
        <v>106.8</v>
      </c>
      <c r="N98" s="9">
        <v>39729.7</v>
      </c>
      <c r="O98" s="9">
        <v>104.8</v>
      </c>
      <c r="P98" s="35">
        <v>41494.8</v>
      </c>
      <c r="Q98" s="35">
        <v>107.1</v>
      </c>
    </row>
    <row r="99" spans="1:17" ht="19.5" customHeight="1">
      <c r="A99" s="31" t="s">
        <v>220</v>
      </c>
      <c r="B99" s="18" t="s">
        <v>45</v>
      </c>
      <c r="C99" s="17" t="s">
        <v>43</v>
      </c>
      <c r="D99" s="9"/>
      <c r="E99" s="9"/>
      <c r="F99" s="9">
        <v>90638</v>
      </c>
      <c r="G99" s="9">
        <v>109.9</v>
      </c>
      <c r="H99" s="9">
        <v>178100</v>
      </c>
      <c r="I99" s="9">
        <v>124</v>
      </c>
      <c r="J99" s="9">
        <v>86100</v>
      </c>
      <c r="K99" s="9">
        <v>86.2</v>
      </c>
      <c r="L99" s="9">
        <v>185700</v>
      </c>
      <c r="M99" s="36">
        <f>SUM(L99/H99*100)</f>
        <v>104.2672655811342</v>
      </c>
      <c r="N99" s="9">
        <v>89100</v>
      </c>
      <c r="O99" s="9">
        <v>103.5</v>
      </c>
      <c r="P99" s="35">
        <v>194400</v>
      </c>
      <c r="Q99" s="35">
        <v>104.7</v>
      </c>
    </row>
    <row r="100" spans="1:17" ht="34.5" customHeight="1">
      <c r="A100" s="31" t="s">
        <v>221</v>
      </c>
      <c r="B100" s="18" t="s">
        <v>53</v>
      </c>
      <c r="C100" s="17" t="s">
        <v>7</v>
      </c>
      <c r="D100" s="9"/>
      <c r="E100" s="9" t="s">
        <v>101</v>
      </c>
      <c r="F100" s="9">
        <v>99.2</v>
      </c>
      <c r="G100" s="9" t="s">
        <v>101</v>
      </c>
      <c r="H100" s="9">
        <v>100.9</v>
      </c>
      <c r="I100" s="9" t="s">
        <v>101</v>
      </c>
      <c r="J100" s="9">
        <v>101.2</v>
      </c>
      <c r="K100" s="9" t="s">
        <v>101</v>
      </c>
      <c r="L100" s="9">
        <v>101.5</v>
      </c>
      <c r="M100" s="36">
        <f>SUM(L100/H100*100)</f>
        <v>100.59464816650147</v>
      </c>
      <c r="N100" s="9">
        <v>101.7</v>
      </c>
      <c r="O100" s="9" t="s">
        <v>101</v>
      </c>
      <c r="P100" s="35">
        <v>101.9</v>
      </c>
      <c r="Q100" s="37">
        <f>SUM(P100/L100*100)</f>
        <v>100.39408866995075</v>
      </c>
    </row>
    <row r="101" spans="1:17" ht="32.25" customHeight="1">
      <c r="A101" s="31" t="s">
        <v>222</v>
      </c>
      <c r="B101" s="18" t="s">
        <v>46</v>
      </c>
      <c r="C101" s="17" t="s">
        <v>43</v>
      </c>
      <c r="D101" s="9"/>
      <c r="E101" s="9"/>
      <c r="F101" s="9">
        <v>8021</v>
      </c>
      <c r="G101" s="9">
        <v>119.1</v>
      </c>
      <c r="H101" s="9">
        <v>12032</v>
      </c>
      <c r="I101" s="9">
        <v>119.9</v>
      </c>
      <c r="J101" s="9">
        <v>13069</v>
      </c>
      <c r="K101" s="9">
        <v>162</v>
      </c>
      <c r="L101" s="9">
        <v>13144.5</v>
      </c>
      <c r="M101" s="9">
        <v>109.2</v>
      </c>
      <c r="N101" s="9">
        <v>14604.7</v>
      </c>
      <c r="O101" s="9">
        <v>104.3</v>
      </c>
      <c r="P101" s="35">
        <v>14968</v>
      </c>
      <c r="Q101" s="50">
        <v>113.9</v>
      </c>
    </row>
    <row r="102" spans="1:17" ht="40.5" customHeight="1">
      <c r="A102" s="31" t="s">
        <v>223</v>
      </c>
      <c r="B102" s="18" t="s">
        <v>47</v>
      </c>
      <c r="C102" s="17" t="s">
        <v>7</v>
      </c>
      <c r="D102" s="9"/>
      <c r="E102" s="9" t="s">
        <v>101</v>
      </c>
      <c r="F102" s="9">
        <v>127.4</v>
      </c>
      <c r="G102" s="9" t="s">
        <v>101</v>
      </c>
      <c r="H102" s="9">
        <v>171.8</v>
      </c>
      <c r="I102" s="9" t="s">
        <v>101</v>
      </c>
      <c r="J102" s="9">
        <v>171.3</v>
      </c>
      <c r="K102" s="9" t="s">
        <v>101</v>
      </c>
      <c r="L102" s="9">
        <v>176.4</v>
      </c>
      <c r="M102" s="9" t="s">
        <v>101</v>
      </c>
      <c r="N102" s="9">
        <v>1.95</v>
      </c>
      <c r="O102" s="9" t="s">
        <v>101</v>
      </c>
      <c r="P102" s="35">
        <v>191.2</v>
      </c>
      <c r="Q102" s="51" t="s">
        <v>235</v>
      </c>
    </row>
    <row r="103" spans="1:17" ht="24.75" customHeight="1">
      <c r="A103" s="31" t="s">
        <v>224</v>
      </c>
      <c r="B103" s="18" t="s">
        <v>86</v>
      </c>
      <c r="C103" s="17" t="s">
        <v>48</v>
      </c>
      <c r="D103" s="9"/>
      <c r="E103" s="9"/>
      <c r="F103" s="9">
        <v>66.8</v>
      </c>
      <c r="G103" s="9">
        <v>101.1</v>
      </c>
      <c r="H103" s="46">
        <v>115.7</v>
      </c>
      <c r="I103" s="9">
        <v>94.5</v>
      </c>
      <c r="J103" s="9">
        <v>51.5</v>
      </c>
      <c r="K103" s="9">
        <v>77.1</v>
      </c>
      <c r="L103" s="9">
        <v>119.9</v>
      </c>
      <c r="M103" s="9">
        <v>103.6</v>
      </c>
      <c r="N103" s="9">
        <v>52.7</v>
      </c>
      <c r="O103" s="9">
        <v>102.3</v>
      </c>
      <c r="P103" s="35">
        <v>125.8</v>
      </c>
      <c r="Q103" s="35">
        <v>104.9</v>
      </c>
    </row>
    <row r="104" spans="1:17" ht="23.25" customHeight="1">
      <c r="A104" s="31" t="s">
        <v>225</v>
      </c>
      <c r="B104" s="18" t="s">
        <v>87</v>
      </c>
      <c r="C104" s="17" t="s">
        <v>48</v>
      </c>
      <c r="D104" s="9"/>
      <c r="E104" s="9"/>
      <c r="F104" s="9">
        <v>26.6</v>
      </c>
      <c r="G104" s="9">
        <v>105.6</v>
      </c>
      <c r="H104" s="46">
        <v>51.2</v>
      </c>
      <c r="I104" s="9">
        <v>104.5</v>
      </c>
      <c r="J104" s="9">
        <v>27.7</v>
      </c>
      <c r="K104" s="9">
        <v>104.1</v>
      </c>
      <c r="L104" s="36">
        <v>53</v>
      </c>
      <c r="M104" s="9">
        <v>103.5</v>
      </c>
      <c r="N104" s="9">
        <v>28.5</v>
      </c>
      <c r="O104" s="9">
        <v>102.9</v>
      </c>
      <c r="P104" s="35">
        <v>55.1</v>
      </c>
      <c r="Q104" s="37">
        <v>104</v>
      </c>
    </row>
    <row r="105" spans="1:17" ht="56.25" customHeight="1">
      <c r="A105" s="31" t="s">
        <v>226</v>
      </c>
      <c r="B105" s="14" t="s">
        <v>88</v>
      </c>
      <c r="C105" s="21" t="s">
        <v>68</v>
      </c>
      <c r="D105" s="9"/>
      <c r="E105" s="9"/>
      <c r="F105" s="9">
        <v>8.7</v>
      </c>
      <c r="G105" s="9">
        <v>131.8</v>
      </c>
      <c r="H105" s="9">
        <v>11.1</v>
      </c>
      <c r="I105" s="9">
        <v>127.6</v>
      </c>
      <c r="J105" s="9">
        <v>11.5</v>
      </c>
      <c r="K105" s="9">
        <v>132.2</v>
      </c>
      <c r="L105" s="9">
        <v>12.3</v>
      </c>
      <c r="M105" s="9">
        <v>110.8</v>
      </c>
      <c r="N105" s="9">
        <v>12.7</v>
      </c>
      <c r="O105" s="9">
        <v>110.4</v>
      </c>
      <c r="P105" s="35">
        <v>12.8</v>
      </c>
      <c r="Q105" s="35">
        <v>104.1</v>
      </c>
    </row>
    <row r="106" spans="2:15" ht="17.25" customHeight="1">
      <c r="B106" s="6"/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2:15" ht="12.75" hidden="1">
      <c r="B107" s="6"/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ht="15.75">
      <c r="B108" s="5" t="s">
        <v>100</v>
      </c>
    </row>
    <row r="109" ht="15.75">
      <c r="B109" s="2" t="s">
        <v>91</v>
      </c>
    </row>
    <row r="110" ht="15.75">
      <c r="B110" s="2" t="s">
        <v>92</v>
      </c>
    </row>
    <row r="112" ht="12.75">
      <c r="B112" s="5"/>
    </row>
  </sheetData>
  <sheetProtection/>
  <mergeCells count="16">
    <mergeCell ref="B38:C38"/>
    <mergeCell ref="B18:C18"/>
    <mergeCell ref="B4:O4"/>
    <mergeCell ref="B5:O5"/>
    <mergeCell ref="B8:C8"/>
    <mergeCell ref="B35:C35"/>
    <mergeCell ref="B27:C27"/>
    <mergeCell ref="B12:C12"/>
    <mergeCell ref="B75:C75"/>
    <mergeCell ref="B96:C96"/>
    <mergeCell ref="B41:C41"/>
    <mergeCell ref="B44:C44"/>
    <mergeCell ref="B56:C56"/>
    <mergeCell ref="B47:C47"/>
    <mergeCell ref="B60:C60"/>
    <mergeCell ref="B69:C69"/>
  </mergeCells>
  <printOptions/>
  <pageMargins left="0.31496062992125984" right="0.35433070866141736" top="0.3937007874015748" bottom="0.3937007874015748" header="0.5118110236220472" footer="0.5118110236220472"/>
  <pageSetup horizontalDpi="600" verticalDpi="600" orientation="landscape" paperSize="9" scale="59" r:id="rId1"/>
  <rowBreaks count="4" manualBreakCount="4">
    <brk id="26" max="255" man="1"/>
    <brk id="46" max="255" man="1"/>
    <brk id="68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Pivovarchik_LG</cp:lastModifiedBy>
  <cp:lastPrinted>2012-07-18T08:07:46Z</cp:lastPrinted>
  <dcterms:created xsi:type="dcterms:W3CDTF">2007-04-10T02:31:52Z</dcterms:created>
  <dcterms:modified xsi:type="dcterms:W3CDTF">2012-07-21T04:28:55Z</dcterms:modified>
  <cp:category/>
  <cp:version/>
  <cp:contentType/>
  <cp:contentStatus/>
</cp:coreProperties>
</file>