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<sst xmlns="http://schemas.openxmlformats.org/spreadsheetml/2006/main" count="444" uniqueCount="236">
  <si>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</si>
  <si>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</si>
  <si>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</si>
  <si>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</si>
  <si>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</si>
  <si>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</si>
  <si>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</si>
  <si>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</si>
  <si>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</si>
  <si>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</si>
  <si>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</si>
  <si>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</si>
  <si>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</si>
  <si>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</si>
  <si>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</si>
  <si>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</si>
  <si>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</si>
  <si>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</si>
  <si>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</si>
  <si>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</si>
  <si>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</si>
  <si>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</si>
  <si>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</si>
  <si>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</si>
  <si>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</si>
  <si>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</si>
  <si>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</si>
  <si>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</si>
  <si>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</si>
  <si>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</si>
  <si>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</si>
  <si>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</si>
  <si>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</si>
  <si>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</si>
  <si>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</si>
  <si>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</si>
  <si>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</si>
  <si>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</si>
  <si>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</si>
  <si>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</si>
  <si>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</si>
  <si>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</si>
  <si>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</si>
  <si>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</si>
  <si>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</si>
  <si>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</si>
  <si>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</si>
  <si>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</si>
  <si>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</si>
  <si>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</si>
  <si>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</si>
  <si>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</si>
  <si>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</si>
  <si>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</si>
  <si>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</si>
  <si>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</si>
  <si>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</si>
  <si>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</si>
  <si>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</si>
  <si>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</si>
  <si>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</si>
  <si>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</si>
  <si>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</si>
  <si>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</si>
  <si>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</si>
  <si>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</si>
  <si>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</si>
  <si>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</si>
  <si>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</si>
  <si>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</si>
  <si>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</si>
  <si>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</si>
  <si>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</si>
  <si>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</si>
  <si>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</si>
  <si>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 xml:space="preserve">Уровень безработицы (на конец периода) 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</si>
  <si>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</si>
  <si>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</si>
  <si>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</si>
  <si>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</si>
  <si>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</si>
  <si>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</si>
  <si>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</si>
  <si>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</si>
  <si>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</si>
  <si>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</si>
  <si>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</si>
  <si>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</si>
  <si>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</si>
  <si>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</si>
  <si>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</si>
  <si>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r>
      <t xml:space="preserve">   2 </t>
    </r>
    <r>
      <rPr>
        <sz val="10"/>
        <rFont val="Times New Roman Cyr"/>
        <family val="0"/>
      </rPr>
      <t>- по состоянию на 01.01.2012</t>
    </r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</si>
  <si>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</si>
  <si>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</si>
  <si>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</si>
  <si>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</si>
  <si>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</si>
  <si>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</si>
  <si>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</si>
  <si>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</si>
  <si>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х</t>
  </si>
  <si>
    <t>Оценка 2012 год</t>
  </si>
  <si>
    <t xml:space="preserve"> 2010 год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</si>
  <si>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</si>
  <si>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</si>
  <si>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</si>
  <si>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</si>
  <si>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</si>
  <si>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</si>
  <si>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</si>
  <si>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</si>
  <si>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</si>
  <si>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</si>
  <si>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</si>
  <si>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</si>
  <si>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</si>
  <si>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</si>
  <si>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r>
      <t xml:space="preserve">Темп роста 
января-марта    2009 года 
к январю- марту    2008 года, % </t>
    </r>
    <r>
      <rPr>
        <vertAlign val="superscript"/>
        <sz val="12"/>
        <rFont val="Times New Roman Cyr"/>
        <family val="1"/>
      </rPr>
      <t>1</t>
    </r>
  </si>
  <si>
    <r>
      <t>Темп роста 2010 года к 2009 году, %</t>
    </r>
    <r>
      <rPr>
        <vertAlign val="superscript"/>
        <sz val="12"/>
        <rFont val="Times New Roman Cyr"/>
        <family val="1"/>
      </rPr>
      <t>1</t>
    </r>
  </si>
  <si>
    <r>
      <t>Темп роста 2011 года к 2010 году, %</t>
    </r>
    <r>
      <rPr>
        <vertAlign val="superscript"/>
        <sz val="12"/>
        <rFont val="Times New Roman Cyr"/>
        <family val="1"/>
      </rPr>
      <t xml:space="preserve"> 1</t>
    </r>
  </si>
  <si>
    <r>
      <t>Темп роста 2012 года к 2011 году, %</t>
    </r>
    <r>
      <rPr>
        <vertAlign val="superscript"/>
        <sz val="12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</si>
  <si>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2"/>
        <rFont val="Times New Roman"/>
        <family val="1"/>
      </rPr>
      <t>2</t>
    </r>
  </si>
  <si>
    <r>
      <t>Естествен</t>
    </r>
    <r>
      <rPr>
        <sz val="12"/>
        <rFont val="Times New Roman Cyr"/>
        <family val="0"/>
      </rPr>
      <t>ный прирост (убыль)</t>
    </r>
    <r>
      <rPr>
        <sz val="12"/>
        <rFont val="Times New Roman Cyr"/>
        <family val="1"/>
      </rPr>
      <t xml:space="preserve"> населения</t>
    </r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</si>
  <si>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</si>
  <si>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</si>
  <si>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</si>
  <si>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</si>
  <si>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</si>
  <si>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</si>
  <si>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</si>
  <si>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</si>
  <si>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</si>
  <si>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</si>
  <si>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</si>
  <si>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</si>
  <si>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</si>
  <si>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</si>
  <si>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</si>
  <si>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</si>
  <si>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</si>
  <si>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</si>
  <si>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</si>
  <si>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</si>
  <si>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</si>
  <si>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</si>
  <si>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</si>
  <si>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</si>
  <si>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</si>
  <si>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</si>
  <si>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</si>
  <si>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</si>
  <si>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</si>
  <si>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</si>
  <si>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</si>
  <si>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</si>
  <si>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</si>
  <si>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</si>
  <si>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</si>
  <si>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</si>
  <si>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</si>
  <si>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</si>
  <si>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</si>
  <si>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</si>
  <si>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</si>
  <si>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</si>
  <si>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</si>
  <si>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</si>
  <si>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</si>
  <si>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</si>
  <si>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</si>
  <si>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</si>
  <si>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</si>
  <si>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</si>
  <si>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</si>
  <si>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</si>
  <si>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</si>
  <si>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</si>
  <si>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</si>
  <si>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</si>
  <si>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</si>
  <si>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</si>
  <si>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</si>
  <si>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</si>
  <si>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</si>
  <si>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</si>
  <si>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</si>
  <si>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</si>
  <si>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</si>
  <si>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</si>
  <si>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</si>
  <si>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</si>
  <si>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</si>
  <si>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</si>
  <si>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</si>
  <si>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</si>
  <si>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</si>
  <si>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</si>
  <si>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</si>
  <si>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</si>
  <si>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</si>
  <si>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</si>
  <si>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</si>
  <si>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</si>
  <si>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</si>
  <si>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</si>
  <si>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</si>
  <si>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</si>
  <si>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</si>
  <si>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</si>
  <si>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</si>
  <si>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</si>
  <si>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</si>
  <si>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</si>
  <si>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</si>
  <si>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</si>
  <si>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</si>
  <si>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</si>
  <si>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</si>
  <si>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в 3,3 р.</t>
  </si>
  <si>
    <t>в 6,7 р.</t>
  </si>
  <si>
    <t>в 2,7 р.</t>
  </si>
  <si>
    <t>в 2,3 р.</t>
  </si>
  <si>
    <t>в 2,0 р.</t>
  </si>
  <si>
    <t>в 2, р.</t>
  </si>
  <si>
    <t>в 2,1 р.</t>
  </si>
  <si>
    <t>социально-экономического развития МО город Югорск за январь-сентябрь 2012 года</t>
  </si>
  <si>
    <t xml:space="preserve">  январь-сентябрь    2010 года</t>
  </si>
  <si>
    <t xml:space="preserve">  январь-сентябрь    2011 года</t>
  </si>
  <si>
    <r>
      <t xml:space="preserve">Темп роста 
 января-сентября    2010  года     к январю-сентября    2009 году, % </t>
    </r>
    <r>
      <rPr>
        <vertAlign val="superscript"/>
        <sz val="12"/>
        <rFont val="Times New Roman Cyr"/>
        <family val="0"/>
      </rPr>
      <t>1</t>
    </r>
  </si>
  <si>
    <r>
      <t xml:space="preserve">Темп роста 
 января-сентября    2011 года к январю-сентябрю    2010  года, % </t>
    </r>
    <r>
      <rPr>
        <vertAlign val="superscript"/>
        <sz val="12"/>
        <rFont val="Times New Roman Cyr"/>
        <family val="0"/>
      </rPr>
      <t>1</t>
    </r>
  </si>
  <si>
    <t xml:space="preserve">   январь-сентябрь    2012 года</t>
  </si>
  <si>
    <r>
      <t xml:space="preserve">Темп роста января-сентября    2012 года к январю-сентябрю   2011 года, % </t>
    </r>
    <r>
      <rPr>
        <vertAlign val="superscript"/>
        <sz val="12"/>
        <rFont val="Times New Roman Cyr"/>
        <family val="0"/>
      </rPr>
      <t>1</t>
    </r>
  </si>
  <si>
    <t>в 3,1 р.</t>
  </si>
  <si>
    <t>в 14,1 р.</t>
  </si>
  <si>
    <t>в 2,2 р.</t>
  </si>
  <si>
    <t xml:space="preserve">                     Приложение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</si>
</sst>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#,##0.00_ ;[Red]\-#,##0.00\ "/>
    <numFmt numFmtId="172" formatCode="0.000000"/>
    <numFmt numFmtId="173" formatCode="0.00000"/>
    <numFmt numFmtId="174" formatCode="0.0000"/>
    <numFmt numFmtId="175" formatCode="0.0000000"/>
    <numFmt numFmtId="176" formatCode="0.0000000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vertAlign val="superscript"/>
      <sz val="12"/>
      <name val="Times New Roman Cyr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32" borderId="10" xfId="0" applyFont="1" applyFill="1" applyBorder="1" applyAlignment="1" applyProtection="1">
      <alignment horizontal="left" vertical="center" wrapText="1" inden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69" fontId="7" fillId="0" borderId="10" xfId="0" applyNumberFormat="1" applyFont="1" applyBorder="1" applyAlignment="1">
      <alignment horizontal="center" vertical="top"/>
    </xf>
    <xf numFmtId="169" fontId="1" fillId="0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/>
    </xf>
    <xf numFmtId="16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SheetLayoutView="100" workbookViewId="0" topLeftCell="A100">
      <selection activeCell="B109" sqref="B109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5.25390625" style="1" customWidth="1"/>
    <col min="4" max="4" width="9.875" style="1" hidden="1" customWidth="1"/>
    <col min="5" max="5" width="11.25390625" style="1" hidden="1" customWidth="1"/>
    <col min="6" max="6" width="11.00390625" style="1" customWidth="1"/>
    <col min="7" max="7" width="14.25390625" style="1" customWidth="1"/>
    <col min="8" max="8" width="12.00390625" style="1" customWidth="1"/>
    <col min="9" max="9" width="12.25390625" style="1" customWidth="1"/>
    <col min="10" max="10" width="11.125" style="1" customWidth="1"/>
    <col min="11" max="11" width="14.125" style="1" customWidth="1"/>
    <col min="12" max="12" width="11.625" style="1" customWidth="1"/>
    <col min="13" max="13" width="12.25390625" style="1" customWidth="1"/>
    <col min="14" max="14" width="11.375" style="1" customWidth="1"/>
    <col min="15" max="15" width="13.625" style="1" customWidth="1"/>
    <col min="16" max="16" width="10.25390625" style="33" customWidth="1"/>
    <col min="17" max="17" width="11.375" style="33" customWidth="1"/>
    <col min="18" max="16384" width="9.125" style="1" customWidth="1"/>
  </cols>
  <sheetData>
    <row r="1" spans="2:16" ht="20.25">
      <c r="B1" s="13"/>
      <c r="N1" s="29"/>
      <c r="O1" s="29"/>
      <c r="P1" s="33" t="s">
        <v>235</v>
      </c>
    </row>
    <row r="2" spans="2:3" ht="20.25">
      <c r="B2" s="13"/>
      <c r="C2" s="12"/>
    </row>
    <row r="3" spans="2:17" s="4" customFormat="1" ht="18.75">
      <c r="B3" s="66" t="s">
        <v>90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4"/>
      <c r="Q3" s="34"/>
    </row>
    <row r="4" spans="2:17" s="4" customFormat="1" ht="18.75">
      <c r="B4" s="68" t="s">
        <v>225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4"/>
      <c r="Q4" s="34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126.75" customHeight="1">
      <c r="A6" s="30" t="s">
        <v>125</v>
      </c>
      <c r="B6" s="15" t="s">
        <v>0</v>
      </c>
      <c r="C6" s="15" t="s">
        <v>89</v>
      </c>
      <c r="D6" s="16" t="s">
        <v>97</v>
      </c>
      <c r="E6" s="16" t="s">
        <v>117</v>
      </c>
      <c r="F6" s="16" t="s">
        <v>226</v>
      </c>
      <c r="G6" s="16" t="s">
        <v>228</v>
      </c>
      <c r="H6" s="16" t="s">
        <v>102</v>
      </c>
      <c r="I6" s="16" t="s">
        <v>118</v>
      </c>
      <c r="J6" s="16" t="s">
        <v>227</v>
      </c>
      <c r="K6" s="16" t="s">
        <v>229</v>
      </c>
      <c r="L6" s="16" t="s">
        <v>103</v>
      </c>
      <c r="M6" s="16" t="s">
        <v>119</v>
      </c>
      <c r="N6" s="16" t="s">
        <v>230</v>
      </c>
      <c r="O6" s="16" t="s">
        <v>231</v>
      </c>
      <c r="P6" s="16" t="s">
        <v>101</v>
      </c>
      <c r="Q6" s="16" t="s">
        <v>120</v>
      </c>
    </row>
    <row r="7" spans="1:17" ht="20.25" customHeight="1">
      <c r="A7" s="32" t="s">
        <v>126</v>
      </c>
      <c r="B7" s="69" t="s">
        <v>77</v>
      </c>
      <c r="C7" s="7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5"/>
      <c r="Q7" s="35"/>
    </row>
    <row r="8" spans="1:17" ht="37.5" customHeight="1">
      <c r="A8" s="31" t="s">
        <v>128</v>
      </c>
      <c r="B8" s="54" t="s">
        <v>121</v>
      </c>
      <c r="C8" s="55" t="s">
        <v>1</v>
      </c>
      <c r="D8" s="9"/>
      <c r="E8" s="9"/>
      <c r="F8" s="9">
        <v>33.5</v>
      </c>
      <c r="G8" s="36">
        <v>101.51515151515152</v>
      </c>
      <c r="H8" s="9">
        <v>34.1</v>
      </c>
      <c r="I8" s="36">
        <v>103.33333333333334</v>
      </c>
      <c r="J8" s="9">
        <v>34.5</v>
      </c>
      <c r="K8" s="36">
        <v>102.98507462686568</v>
      </c>
      <c r="L8" s="9">
        <v>34.6</v>
      </c>
      <c r="M8" s="36">
        <v>101.46627565982405</v>
      </c>
      <c r="N8" s="9">
        <v>35.1</v>
      </c>
      <c r="O8" s="36">
        <v>101.73913043478262</v>
      </c>
      <c r="P8" s="45">
        <v>35.3</v>
      </c>
      <c r="Q8" s="53">
        <v>102</v>
      </c>
    </row>
    <row r="9" spans="1:17" ht="18.75" customHeight="1">
      <c r="A9" s="31" t="s">
        <v>129</v>
      </c>
      <c r="B9" s="56" t="s">
        <v>122</v>
      </c>
      <c r="C9" s="55" t="s">
        <v>92</v>
      </c>
      <c r="D9" s="9"/>
      <c r="E9" s="9"/>
      <c r="F9" s="9">
        <v>0.264</v>
      </c>
      <c r="G9" s="36">
        <v>119.45701357466064</v>
      </c>
      <c r="H9" s="9">
        <v>0.34</v>
      </c>
      <c r="I9" s="36">
        <v>120.56737588652484</v>
      </c>
      <c r="J9" s="9">
        <v>0.283</v>
      </c>
      <c r="K9" s="36">
        <v>107.19696969696967</v>
      </c>
      <c r="L9" s="9">
        <v>0.3</v>
      </c>
      <c r="M9" s="36">
        <v>88.23529411764704</v>
      </c>
      <c r="N9" s="9">
        <v>0.26</v>
      </c>
      <c r="O9" s="36">
        <v>91.87279151943464</v>
      </c>
      <c r="P9" s="45">
        <v>0.37</v>
      </c>
      <c r="Q9" s="53">
        <v>123.33333333333334</v>
      </c>
    </row>
    <row r="10" spans="1:17" ht="20.25" customHeight="1">
      <c r="A10" s="31" t="s">
        <v>130</v>
      </c>
      <c r="B10" s="56" t="s">
        <v>74</v>
      </c>
      <c r="C10" s="55" t="s">
        <v>92</v>
      </c>
      <c r="D10" s="9"/>
      <c r="E10" s="9"/>
      <c r="F10" s="9">
        <v>0.22</v>
      </c>
      <c r="G10" s="36">
        <v>255.8139534883721</v>
      </c>
      <c r="H10" s="9">
        <v>0.221</v>
      </c>
      <c r="I10" s="36">
        <v>145.39473684210526</v>
      </c>
      <c r="J10" s="9">
        <v>0.378</v>
      </c>
      <c r="K10" s="36">
        <v>171.8181818181818</v>
      </c>
      <c r="L10" s="9">
        <v>0.437</v>
      </c>
      <c r="M10" s="36">
        <v>197.73755656108597</v>
      </c>
      <c r="N10" s="9">
        <v>0.027</v>
      </c>
      <c r="O10" s="36">
        <v>7.142857142857142</v>
      </c>
      <c r="P10" s="45">
        <v>0.23</v>
      </c>
      <c r="Q10" s="53">
        <v>52.63157894736842</v>
      </c>
    </row>
    <row r="11" spans="1:17" ht="20.25" customHeight="1">
      <c r="A11" s="32" t="s">
        <v>127</v>
      </c>
      <c r="B11" s="71" t="s">
        <v>78</v>
      </c>
      <c r="C11" s="72"/>
      <c r="D11" s="9"/>
      <c r="E11" s="9"/>
      <c r="F11" s="9"/>
      <c r="G11" s="36"/>
      <c r="H11" s="9"/>
      <c r="I11" s="36"/>
      <c r="J11" s="9"/>
      <c r="K11" s="36"/>
      <c r="L11" s="9"/>
      <c r="M11" s="36"/>
      <c r="N11" s="9"/>
      <c r="O11" s="36"/>
      <c r="P11" s="45"/>
      <c r="Q11" s="53"/>
    </row>
    <row r="12" spans="1:17" ht="48.75" customHeight="1">
      <c r="A12" s="31" t="s">
        <v>131</v>
      </c>
      <c r="B12" s="43" t="s">
        <v>61</v>
      </c>
      <c r="C12" s="44" t="s">
        <v>1</v>
      </c>
      <c r="D12" s="9"/>
      <c r="E12" s="9"/>
      <c r="F12" s="9">
        <v>15.9</v>
      </c>
      <c r="G12" s="36">
        <v>100.63291139240506</v>
      </c>
      <c r="H12" s="9">
        <v>16</v>
      </c>
      <c r="I12" s="36">
        <v>101.26582278481011</v>
      </c>
      <c r="J12" s="9">
        <v>16</v>
      </c>
      <c r="K12" s="36">
        <v>100.62893081761007</v>
      </c>
      <c r="L12" s="9">
        <v>16</v>
      </c>
      <c r="M12" s="36">
        <v>100</v>
      </c>
      <c r="N12" s="57">
        <v>16.3</v>
      </c>
      <c r="O12" s="36">
        <v>101.875</v>
      </c>
      <c r="P12" s="45">
        <v>16.4</v>
      </c>
      <c r="Q12" s="53">
        <v>102.49999999999999</v>
      </c>
    </row>
    <row r="13" spans="1:17" ht="53.25" customHeight="1">
      <c r="A13" s="31" t="s">
        <v>132</v>
      </c>
      <c r="B13" s="43" t="s">
        <v>62</v>
      </c>
      <c r="C13" s="44" t="s">
        <v>1</v>
      </c>
      <c r="D13" s="9"/>
      <c r="E13" s="9"/>
      <c r="F13" s="36">
        <v>14</v>
      </c>
      <c r="G13" s="36">
        <v>97.90209790209789</v>
      </c>
      <c r="H13" s="9">
        <v>14.1</v>
      </c>
      <c r="I13" s="36">
        <v>98.46368715083798</v>
      </c>
      <c r="J13" s="9">
        <v>13.7</v>
      </c>
      <c r="K13" s="36">
        <v>97.85714285714285</v>
      </c>
      <c r="L13" s="9">
        <v>13.7</v>
      </c>
      <c r="M13" s="36">
        <v>97.16312056737588</v>
      </c>
      <c r="N13" s="36">
        <v>14</v>
      </c>
      <c r="O13" s="36">
        <v>102.18978102189782</v>
      </c>
      <c r="P13" s="53">
        <v>14.1</v>
      </c>
      <c r="Q13" s="53">
        <v>102.91970802919708</v>
      </c>
    </row>
    <row r="14" spans="1:17" ht="54.75" customHeight="1">
      <c r="A14" s="31" t="s">
        <v>133</v>
      </c>
      <c r="B14" s="43" t="s">
        <v>105</v>
      </c>
      <c r="C14" s="44" t="s">
        <v>1</v>
      </c>
      <c r="D14" s="9"/>
      <c r="E14" s="9"/>
      <c r="F14" s="9">
        <v>1.326</v>
      </c>
      <c r="G14" s="36">
        <v>75.9015455065827</v>
      </c>
      <c r="H14" s="9">
        <v>1.677</v>
      </c>
      <c r="I14" s="36">
        <v>81.52649489547886</v>
      </c>
      <c r="J14" s="9">
        <v>1.098</v>
      </c>
      <c r="K14" s="36">
        <v>82.8054298642534</v>
      </c>
      <c r="L14" s="9">
        <v>1.352</v>
      </c>
      <c r="M14" s="36">
        <v>80.62015503875969</v>
      </c>
      <c r="N14" s="9">
        <v>1.014</v>
      </c>
      <c r="O14" s="36">
        <v>92.34972677595627</v>
      </c>
      <c r="P14" s="45">
        <v>1.25</v>
      </c>
      <c r="Q14" s="53">
        <v>92.45562130177514</v>
      </c>
    </row>
    <row r="15" spans="1:17" ht="31.5">
      <c r="A15" s="31" t="s">
        <v>134</v>
      </c>
      <c r="B15" s="43" t="s">
        <v>104</v>
      </c>
      <c r="C15" s="44" t="s">
        <v>1</v>
      </c>
      <c r="D15" s="9"/>
      <c r="E15" s="9"/>
      <c r="F15" s="9">
        <v>0.336</v>
      </c>
      <c r="G15" s="36">
        <v>72.41379310344827</v>
      </c>
      <c r="H15" s="9">
        <v>0.346</v>
      </c>
      <c r="I15" s="36">
        <v>71.63561076604555</v>
      </c>
      <c r="J15" s="9">
        <v>0.289</v>
      </c>
      <c r="K15" s="36">
        <v>86.01190476190474</v>
      </c>
      <c r="L15" s="9">
        <v>0.282</v>
      </c>
      <c r="M15" s="36">
        <v>81.5028901734104</v>
      </c>
      <c r="N15" s="9">
        <v>0.172</v>
      </c>
      <c r="O15" s="36">
        <v>59.515570934256054</v>
      </c>
      <c r="P15" s="45">
        <v>0.185</v>
      </c>
      <c r="Q15" s="53">
        <v>65.60283687943263</v>
      </c>
    </row>
    <row r="16" spans="1:17" ht="14.25" customHeight="1">
      <c r="A16" s="31" t="s">
        <v>135</v>
      </c>
      <c r="B16" s="43" t="s">
        <v>75</v>
      </c>
      <c r="C16" s="44" t="s">
        <v>7</v>
      </c>
      <c r="D16" s="9"/>
      <c r="E16" s="9" t="s">
        <v>100</v>
      </c>
      <c r="F16" s="9">
        <v>1.4</v>
      </c>
      <c r="G16" s="9" t="s">
        <v>100</v>
      </c>
      <c r="H16" s="9">
        <v>1.45</v>
      </c>
      <c r="I16" s="9" t="s">
        <v>100</v>
      </c>
      <c r="J16" s="9">
        <v>1.18</v>
      </c>
      <c r="K16" s="9" t="s">
        <v>100</v>
      </c>
      <c r="L16" s="9">
        <v>1.16</v>
      </c>
      <c r="M16" s="9" t="s">
        <v>100</v>
      </c>
      <c r="N16" s="9">
        <v>0.7</v>
      </c>
      <c r="O16" s="36" t="s">
        <v>100</v>
      </c>
      <c r="P16" s="45">
        <v>0.75</v>
      </c>
      <c r="Q16" s="45" t="s">
        <v>100</v>
      </c>
    </row>
    <row r="17" spans="1:17" ht="50.25" customHeight="1">
      <c r="A17" s="32" t="s">
        <v>136</v>
      </c>
      <c r="B17" s="65" t="s">
        <v>81</v>
      </c>
      <c r="C17" s="6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5"/>
      <c r="Q17" s="35"/>
    </row>
    <row r="18" spans="1:17" ht="21" customHeight="1">
      <c r="A18" s="31"/>
      <c r="B18" s="18" t="s">
        <v>2</v>
      </c>
      <c r="C18" s="17" t="s">
        <v>3</v>
      </c>
      <c r="D18" s="9"/>
      <c r="E18" s="9" t="s">
        <v>100</v>
      </c>
      <c r="F18" s="9">
        <f>SUM(F22+F24)</f>
        <v>859</v>
      </c>
      <c r="G18" s="9" t="s">
        <v>100</v>
      </c>
      <c r="H18" s="36">
        <f>SUM(H22+H24)</f>
        <v>1315</v>
      </c>
      <c r="I18" s="36">
        <v>113</v>
      </c>
      <c r="J18" s="9">
        <f>SUM(J22+J24)</f>
        <v>823.9000000000001</v>
      </c>
      <c r="K18" s="9" t="s">
        <v>100</v>
      </c>
      <c r="L18" s="9">
        <f>SUM(L22+L24)</f>
        <v>1417.6</v>
      </c>
      <c r="M18" s="36">
        <f>SUM(L18/H18*100)</f>
        <v>107.80228136882128</v>
      </c>
      <c r="N18" s="9">
        <f>SUM(N22+N24)</f>
        <v>683.2</v>
      </c>
      <c r="O18" s="9" t="s">
        <v>100</v>
      </c>
      <c r="P18" s="35">
        <f>SUM(P22+P24)</f>
        <v>993.9</v>
      </c>
      <c r="Q18" s="37">
        <f>SUM(P18/L18*100)</f>
        <v>70.11145598194132</v>
      </c>
    </row>
    <row r="19" spans="1:17" ht="55.5" customHeight="1">
      <c r="A19" s="31" t="s">
        <v>137</v>
      </c>
      <c r="B19" s="18" t="s">
        <v>64</v>
      </c>
      <c r="C19" s="17" t="s">
        <v>65</v>
      </c>
      <c r="D19" s="9"/>
      <c r="E19" s="9"/>
      <c r="F19" s="9">
        <v>123.1</v>
      </c>
      <c r="G19" s="9" t="s">
        <v>100</v>
      </c>
      <c r="H19" s="9">
        <v>100.7</v>
      </c>
      <c r="I19" s="9"/>
      <c r="J19" s="36">
        <f>SUM(J18/F18/1.133*100)</f>
        <v>84.65476903602067</v>
      </c>
      <c r="K19" s="9" t="s">
        <v>100</v>
      </c>
      <c r="L19" s="9">
        <v>94.9</v>
      </c>
      <c r="M19" s="36"/>
      <c r="N19" s="36">
        <f>SUM(N18/J18/1.044*100)</f>
        <v>79.42785899601884</v>
      </c>
      <c r="O19" s="9" t="s">
        <v>100</v>
      </c>
      <c r="P19" s="35">
        <v>61.7</v>
      </c>
      <c r="Q19" s="37"/>
    </row>
    <row r="20" spans="1:17" ht="15.75">
      <c r="A20" s="31" t="s">
        <v>138</v>
      </c>
      <c r="B20" s="18" t="s">
        <v>4</v>
      </c>
      <c r="C20" s="17"/>
      <c r="D20" s="9"/>
      <c r="E20" s="9" t="s">
        <v>100</v>
      </c>
      <c r="F20" s="9"/>
      <c r="G20" s="9" t="s">
        <v>100</v>
      </c>
      <c r="H20" s="9"/>
      <c r="I20" s="9"/>
      <c r="J20" s="9"/>
      <c r="K20" s="9" t="s">
        <v>100</v>
      </c>
      <c r="L20" s="9"/>
      <c r="M20" s="36"/>
      <c r="N20" s="9"/>
      <c r="O20" s="9" t="s">
        <v>100</v>
      </c>
      <c r="P20" s="35"/>
      <c r="Q20" s="37"/>
    </row>
    <row r="21" spans="1:17" ht="47.25">
      <c r="A21" s="31" t="s">
        <v>139</v>
      </c>
      <c r="B21" s="18" t="s">
        <v>66</v>
      </c>
      <c r="C21" s="17" t="s">
        <v>65</v>
      </c>
      <c r="D21" s="9"/>
      <c r="E21" s="9" t="s">
        <v>100</v>
      </c>
      <c r="F21" s="9"/>
      <c r="G21" s="9" t="s">
        <v>100</v>
      </c>
      <c r="H21" s="9"/>
      <c r="I21" s="9"/>
      <c r="J21" s="9"/>
      <c r="K21" s="9" t="s">
        <v>100</v>
      </c>
      <c r="L21" s="9"/>
      <c r="M21" s="36"/>
      <c r="N21" s="9"/>
      <c r="O21" s="9" t="s">
        <v>100</v>
      </c>
      <c r="P21" s="35"/>
      <c r="Q21" s="37"/>
    </row>
    <row r="22" spans="1:17" ht="15.75">
      <c r="A22" s="31" t="s">
        <v>140</v>
      </c>
      <c r="B22" s="18" t="s">
        <v>5</v>
      </c>
      <c r="C22" s="17" t="s">
        <v>3</v>
      </c>
      <c r="D22" s="9"/>
      <c r="E22" s="9" t="s">
        <v>100</v>
      </c>
      <c r="F22" s="9">
        <v>464.4</v>
      </c>
      <c r="G22" s="9" t="s">
        <v>100</v>
      </c>
      <c r="H22" s="9">
        <v>791.2</v>
      </c>
      <c r="I22" s="9" t="s">
        <v>234</v>
      </c>
      <c r="J22" s="9">
        <v>452.8</v>
      </c>
      <c r="K22" s="9" t="s">
        <v>100</v>
      </c>
      <c r="L22" s="9">
        <v>922.9</v>
      </c>
      <c r="M22" s="36">
        <f>SUM(L22/H22*100)</f>
        <v>116.64560161779573</v>
      </c>
      <c r="N22" s="9">
        <v>341.6</v>
      </c>
      <c r="O22" s="9" t="s">
        <v>100</v>
      </c>
      <c r="P22" s="35">
        <v>476.4</v>
      </c>
      <c r="Q22" s="37">
        <f>SUM(P22/L22*100)</f>
        <v>51.61989381298082</v>
      </c>
    </row>
    <row r="23" spans="1:17" ht="30" customHeight="1">
      <c r="A23" s="31" t="s">
        <v>141</v>
      </c>
      <c r="B23" s="18" t="s">
        <v>66</v>
      </c>
      <c r="C23" s="17" t="s">
        <v>65</v>
      </c>
      <c r="D23" s="9"/>
      <c r="E23" s="9" t="s">
        <v>100</v>
      </c>
      <c r="F23" s="9">
        <v>181.6</v>
      </c>
      <c r="G23" s="9" t="s">
        <v>100</v>
      </c>
      <c r="H23" s="9">
        <v>196.2</v>
      </c>
      <c r="I23" s="9"/>
      <c r="J23" s="36">
        <f>SUM(J22/F22/1.147*100)</f>
        <v>85.00623654412102</v>
      </c>
      <c r="K23" s="9" t="s">
        <v>100</v>
      </c>
      <c r="L23" s="9">
        <v>102.1</v>
      </c>
      <c r="M23" s="36"/>
      <c r="N23" s="36">
        <f>SUM(N22/J22/1.042*100)</f>
        <v>72.40085999335336</v>
      </c>
      <c r="O23" s="9" t="s">
        <v>100</v>
      </c>
      <c r="P23" s="35">
        <v>43.3</v>
      </c>
      <c r="Q23" s="37"/>
    </row>
    <row r="24" spans="1:17" ht="31.5">
      <c r="A24" s="31" t="s">
        <v>142</v>
      </c>
      <c r="B24" s="18" t="s">
        <v>6</v>
      </c>
      <c r="C24" s="17" t="s">
        <v>3</v>
      </c>
      <c r="D24" s="9"/>
      <c r="E24" s="9" t="s">
        <v>100</v>
      </c>
      <c r="F24" s="9">
        <v>394.6</v>
      </c>
      <c r="G24" s="9" t="s">
        <v>100</v>
      </c>
      <c r="H24" s="9">
        <v>523.8</v>
      </c>
      <c r="I24" s="9">
        <v>64.7</v>
      </c>
      <c r="J24" s="9">
        <v>371.1</v>
      </c>
      <c r="K24" s="9" t="s">
        <v>100</v>
      </c>
      <c r="L24" s="9">
        <v>494.7</v>
      </c>
      <c r="M24" s="36">
        <f>SUM(L24/H24*100)</f>
        <v>94.44444444444446</v>
      </c>
      <c r="N24" s="9">
        <v>341.6</v>
      </c>
      <c r="O24" s="9" t="s">
        <v>100</v>
      </c>
      <c r="P24" s="35">
        <v>517.5</v>
      </c>
      <c r="Q24" s="37">
        <f>SUM(P24/L24*100)</f>
        <v>104.60885385081869</v>
      </c>
    </row>
    <row r="25" spans="1:17" ht="51.75" customHeight="1">
      <c r="A25" s="31" t="s">
        <v>143</v>
      </c>
      <c r="B25" s="18" t="s">
        <v>66</v>
      </c>
      <c r="C25" s="17" t="s">
        <v>65</v>
      </c>
      <c r="D25" s="9"/>
      <c r="E25" s="9" t="s">
        <v>100</v>
      </c>
      <c r="F25" s="9">
        <v>88.7</v>
      </c>
      <c r="G25" s="9" t="s">
        <v>100</v>
      </c>
      <c r="H25" s="9">
        <v>56.3</v>
      </c>
      <c r="I25" s="9"/>
      <c r="J25" s="36">
        <f>SUM(J24/F24/1.121*100)</f>
        <v>83.89348985614448</v>
      </c>
      <c r="K25" s="9" t="s">
        <v>100</v>
      </c>
      <c r="L25" s="9">
        <v>83.9</v>
      </c>
      <c r="M25" s="9"/>
      <c r="N25" s="36">
        <f>SUM(N24/J24/1.045*100)</f>
        <v>88.0867561716815</v>
      </c>
      <c r="O25" s="9" t="s">
        <v>100</v>
      </c>
      <c r="P25" s="35">
        <v>100.1</v>
      </c>
      <c r="Q25" s="35"/>
    </row>
    <row r="26" spans="1:17" ht="27" customHeight="1">
      <c r="A26" s="32" t="s">
        <v>144</v>
      </c>
      <c r="B26" s="63" t="s">
        <v>8</v>
      </c>
      <c r="C26" s="6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5"/>
      <c r="Q26" s="35"/>
    </row>
    <row r="27" spans="1:17" ht="22.5" customHeight="1">
      <c r="A27" s="31" t="s">
        <v>145</v>
      </c>
      <c r="B27" s="18" t="s">
        <v>55</v>
      </c>
      <c r="C27" s="17" t="s">
        <v>9</v>
      </c>
      <c r="D27" s="9"/>
      <c r="E27" s="9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21.75" customHeight="1">
      <c r="A28" s="31" t="s">
        <v>146</v>
      </c>
      <c r="B28" s="18" t="s">
        <v>10</v>
      </c>
      <c r="C28" s="17" t="s">
        <v>11</v>
      </c>
      <c r="D28" s="9"/>
      <c r="E28" s="9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22.5" customHeight="1">
      <c r="A29" s="31" t="s">
        <v>147</v>
      </c>
      <c r="B29" s="18" t="s">
        <v>12</v>
      </c>
      <c r="C29" s="17" t="s">
        <v>13</v>
      </c>
      <c r="D29" s="9"/>
      <c r="E29" s="9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1" customHeight="1">
      <c r="A30" s="31" t="s">
        <v>148</v>
      </c>
      <c r="B30" s="18" t="s">
        <v>54</v>
      </c>
      <c r="C30" s="17" t="s">
        <v>15</v>
      </c>
      <c r="D30" s="9"/>
      <c r="E30" s="9"/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21.75" customHeight="1">
      <c r="A31" s="31" t="s">
        <v>149</v>
      </c>
      <c r="B31" s="18" t="s">
        <v>14</v>
      </c>
      <c r="C31" s="17" t="s">
        <v>15</v>
      </c>
      <c r="D31" s="9"/>
      <c r="E31" s="9"/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21.75" customHeight="1">
      <c r="A32" s="31" t="s">
        <v>150</v>
      </c>
      <c r="B32" s="18" t="s">
        <v>124</v>
      </c>
      <c r="C32" s="17" t="s">
        <v>15</v>
      </c>
      <c r="D32" s="9"/>
      <c r="E32" s="9"/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ht="18.75" customHeight="1">
      <c r="A33" s="31" t="s">
        <v>151</v>
      </c>
      <c r="B33" s="18" t="s">
        <v>16</v>
      </c>
      <c r="C33" s="17" t="s">
        <v>15</v>
      </c>
      <c r="D33" s="9"/>
      <c r="E33" s="9"/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ht="24.75" customHeight="1">
      <c r="A34" s="32" t="s">
        <v>152</v>
      </c>
      <c r="B34" s="65" t="s">
        <v>82</v>
      </c>
      <c r="C34" s="6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5"/>
      <c r="Q34" s="35"/>
    </row>
    <row r="35" spans="1:17" ht="28.5" customHeight="1">
      <c r="A35" s="31"/>
      <c r="B35" s="18" t="s">
        <v>2</v>
      </c>
      <c r="C35" s="17" t="s">
        <v>17</v>
      </c>
      <c r="D35" s="9"/>
      <c r="E35" s="9" t="s">
        <v>100</v>
      </c>
      <c r="F35" s="9">
        <v>519.51</v>
      </c>
      <c r="G35" s="9" t="s">
        <v>100</v>
      </c>
      <c r="H35" s="9">
        <v>1247.2</v>
      </c>
      <c r="I35" s="9">
        <v>50.3</v>
      </c>
      <c r="J35" s="9">
        <v>656.72</v>
      </c>
      <c r="K35" s="9" t="s">
        <v>100</v>
      </c>
      <c r="L35" s="9">
        <v>1399.8</v>
      </c>
      <c r="M35" s="36">
        <f>SUM(L35/H35*100)</f>
        <v>112.23540731237973</v>
      </c>
      <c r="N35" s="36">
        <v>588</v>
      </c>
      <c r="O35" s="9" t="s">
        <v>100</v>
      </c>
      <c r="P35" s="37">
        <v>1440</v>
      </c>
      <c r="Q35" s="37">
        <f>SUM(P35/L35*100)</f>
        <v>102.87183883411916</v>
      </c>
    </row>
    <row r="36" spans="1:17" ht="78" customHeight="1">
      <c r="A36" s="31" t="s">
        <v>153</v>
      </c>
      <c r="B36" s="19" t="s">
        <v>63</v>
      </c>
      <c r="C36" s="20" t="s">
        <v>67</v>
      </c>
      <c r="D36" s="9"/>
      <c r="E36" s="9" t="s">
        <v>100</v>
      </c>
      <c r="F36" s="9">
        <v>24</v>
      </c>
      <c r="G36" s="9" t="s">
        <v>100</v>
      </c>
      <c r="H36" s="9">
        <v>50.3</v>
      </c>
      <c r="I36" s="36"/>
      <c r="J36" s="36">
        <f>J35/1.0716/F35*100</f>
        <v>117.96512332173003</v>
      </c>
      <c r="K36" s="9" t="s">
        <v>100</v>
      </c>
      <c r="L36" s="36">
        <v>101.4</v>
      </c>
      <c r="M36" s="36"/>
      <c r="N36" s="36">
        <f>SUM(N35/J35/1.029*100)</f>
        <v>87.01251239928301</v>
      </c>
      <c r="O36" s="9" t="s">
        <v>100</v>
      </c>
      <c r="P36" s="37">
        <f>P35/1.077/L35*100</f>
        <v>95.51702770113201</v>
      </c>
      <c r="Q36" s="35"/>
    </row>
    <row r="37" spans="1:17" ht="30.75" customHeight="1">
      <c r="A37" s="32" t="s">
        <v>154</v>
      </c>
      <c r="B37" s="63" t="s">
        <v>83</v>
      </c>
      <c r="C37" s="6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5"/>
      <c r="Q37" s="35"/>
    </row>
    <row r="38" spans="1:17" ht="15.75">
      <c r="A38" s="31"/>
      <c r="B38" s="18" t="s">
        <v>2</v>
      </c>
      <c r="C38" s="17" t="s">
        <v>18</v>
      </c>
      <c r="D38" s="9"/>
      <c r="E38" s="9" t="s">
        <v>100</v>
      </c>
      <c r="F38" s="9">
        <v>1143.8</v>
      </c>
      <c r="G38" s="9" t="s">
        <v>100</v>
      </c>
      <c r="H38" s="9">
        <v>1673.5</v>
      </c>
      <c r="I38" s="9">
        <v>61.5</v>
      </c>
      <c r="J38" s="36">
        <v>2095</v>
      </c>
      <c r="K38" s="9" t="s">
        <v>100</v>
      </c>
      <c r="L38" s="9">
        <v>3666.8</v>
      </c>
      <c r="M38" s="9" t="s">
        <v>223</v>
      </c>
      <c r="N38" s="39">
        <v>2398.4</v>
      </c>
      <c r="O38" s="9" t="s">
        <v>100</v>
      </c>
      <c r="P38" s="37">
        <v>4350</v>
      </c>
      <c r="Q38" s="37">
        <f>P38/L38*100</f>
        <v>118.63204974364567</v>
      </c>
    </row>
    <row r="39" spans="1:17" ht="78.75">
      <c r="A39" s="31" t="s">
        <v>155</v>
      </c>
      <c r="B39" s="19" t="s">
        <v>63</v>
      </c>
      <c r="C39" s="20" t="s">
        <v>67</v>
      </c>
      <c r="D39" s="9"/>
      <c r="E39" s="9" t="s">
        <v>100</v>
      </c>
      <c r="F39" s="9">
        <v>52.7</v>
      </c>
      <c r="G39" s="9" t="s">
        <v>100</v>
      </c>
      <c r="H39" s="9">
        <v>61.5</v>
      </c>
      <c r="I39" s="9"/>
      <c r="J39" s="36">
        <f>J38/1.068/F38*100</f>
        <v>171.4994305727737</v>
      </c>
      <c r="K39" s="9" t="s">
        <v>100</v>
      </c>
      <c r="L39" s="9" t="s">
        <v>222</v>
      </c>
      <c r="M39" s="9"/>
      <c r="N39" s="36">
        <f>SUM(N38/J38/1.063)*100</f>
        <v>107.6971780232018</v>
      </c>
      <c r="O39" s="9" t="s">
        <v>100</v>
      </c>
      <c r="P39" s="37">
        <f>P38/L38/1.085*100</f>
        <v>109.33829469460431</v>
      </c>
      <c r="Q39" s="35"/>
    </row>
    <row r="40" spans="1:17" ht="24" customHeight="1">
      <c r="A40" s="32" t="s">
        <v>156</v>
      </c>
      <c r="B40" s="65" t="s">
        <v>84</v>
      </c>
      <c r="C40" s="6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5"/>
      <c r="Q40" s="35"/>
    </row>
    <row r="41" spans="1:17" ht="15.75">
      <c r="A41" s="31"/>
      <c r="B41" s="18" t="s">
        <v>2</v>
      </c>
      <c r="C41" s="17" t="s">
        <v>18</v>
      </c>
      <c r="D41" s="9"/>
      <c r="E41" s="9" t="s">
        <v>100</v>
      </c>
      <c r="F41" s="57">
        <v>3209.4</v>
      </c>
      <c r="G41" s="57">
        <v>100.7</v>
      </c>
      <c r="H41" s="58">
        <v>3923.2</v>
      </c>
      <c r="I41" s="57">
        <v>96.6</v>
      </c>
      <c r="J41" s="57">
        <v>2865.9</v>
      </c>
      <c r="K41" s="57" t="s">
        <v>100</v>
      </c>
      <c r="L41" s="57">
        <v>4149.4</v>
      </c>
      <c r="M41" s="57">
        <v>105.8</v>
      </c>
      <c r="N41" s="57">
        <v>3063.4</v>
      </c>
      <c r="O41" s="57">
        <v>106.9</v>
      </c>
      <c r="P41" s="59">
        <v>4440.25</v>
      </c>
      <c r="Q41" s="60">
        <v>107</v>
      </c>
    </row>
    <row r="42" spans="1:17" ht="78.75">
      <c r="A42" s="31" t="s">
        <v>157</v>
      </c>
      <c r="B42" s="19" t="s">
        <v>63</v>
      </c>
      <c r="C42" s="20" t="s">
        <v>67</v>
      </c>
      <c r="D42" s="9"/>
      <c r="E42" s="9" t="s">
        <v>100</v>
      </c>
      <c r="F42" s="57">
        <v>91.6</v>
      </c>
      <c r="G42" s="57" t="s">
        <v>100</v>
      </c>
      <c r="H42" s="61">
        <v>93.5</v>
      </c>
      <c r="I42" s="57"/>
      <c r="J42" s="62">
        <v>98</v>
      </c>
      <c r="K42" s="57" t="s">
        <v>100</v>
      </c>
      <c r="L42" s="57">
        <v>100.8</v>
      </c>
      <c r="M42" s="57"/>
      <c r="N42" s="62">
        <v>104.1</v>
      </c>
      <c r="O42" s="57" t="s">
        <v>100</v>
      </c>
      <c r="P42" s="59">
        <v>102.2</v>
      </c>
      <c r="Q42" s="59"/>
    </row>
    <row r="43" spans="1:17" ht="14.25" customHeight="1">
      <c r="A43" s="32" t="s">
        <v>158</v>
      </c>
      <c r="B43" s="65" t="s">
        <v>85</v>
      </c>
      <c r="C43" s="64"/>
      <c r="D43" s="9"/>
      <c r="E43" s="9"/>
      <c r="F43" s="57"/>
      <c r="G43" s="57"/>
      <c r="H43" s="58"/>
      <c r="I43" s="57"/>
      <c r="J43" s="57"/>
      <c r="K43" s="57"/>
      <c r="L43" s="57"/>
      <c r="M43" s="57"/>
      <c r="N43" s="57"/>
      <c r="O43" s="57"/>
      <c r="P43" s="59"/>
      <c r="Q43" s="59"/>
    </row>
    <row r="44" spans="1:17" ht="21" customHeight="1">
      <c r="A44" s="31"/>
      <c r="B44" s="18" t="s">
        <v>2</v>
      </c>
      <c r="C44" s="17" t="s">
        <v>18</v>
      </c>
      <c r="D44" s="9"/>
      <c r="E44" s="9" t="s">
        <v>100</v>
      </c>
      <c r="F44" s="57">
        <v>1329.5</v>
      </c>
      <c r="G44" s="57">
        <v>106.8</v>
      </c>
      <c r="H44" s="61">
        <v>1736.6</v>
      </c>
      <c r="I44" s="57">
        <v>107.4</v>
      </c>
      <c r="J44" s="62">
        <v>1411</v>
      </c>
      <c r="K44" s="57">
        <v>106.1</v>
      </c>
      <c r="L44" s="57">
        <v>1832.1</v>
      </c>
      <c r="M44" s="57">
        <v>105.5</v>
      </c>
      <c r="N44" s="57">
        <v>1494.7</v>
      </c>
      <c r="O44" s="57">
        <v>105.9</v>
      </c>
      <c r="P44" s="59">
        <v>1944.46</v>
      </c>
      <c r="Q44" s="59">
        <v>106.1</v>
      </c>
    </row>
    <row r="45" spans="1:17" ht="84.75" customHeight="1">
      <c r="A45" s="31" t="s">
        <v>159</v>
      </c>
      <c r="B45" s="19" t="s">
        <v>63</v>
      </c>
      <c r="C45" s="20" t="s">
        <v>67</v>
      </c>
      <c r="D45" s="9"/>
      <c r="E45" s="9" t="s">
        <v>100</v>
      </c>
      <c r="F45" s="57">
        <v>100.5</v>
      </c>
      <c r="G45" s="57" t="s">
        <v>100</v>
      </c>
      <c r="H45" s="61">
        <v>101.5</v>
      </c>
      <c r="I45" s="57"/>
      <c r="J45" s="57">
        <v>101.4</v>
      </c>
      <c r="K45" s="57" t="s">
        <v>100</v>
      </c>
      <c r="L45" s="57">
        <v>101.8</v>
      </c>
      <c r="M45" s="57"/>
      <c r="N45" s="57">
        <v>102.7</v>
      </c>
      <c r="O45" s="57" t="s">
        <v>100</v>
      </c>
      <c r="P45" s="59">
        <v>100.6</v>
      </c>
      <c r="Q45" s="59"/>
    </row>
    <row r="46" spans="1:17" ht="32.25" customHeight="1">
      <c r="A46" s="32" t="s">
        <v>160</v>
      </c>
      <c r="B46" s="74" t="s">
        <v>19</v>
      </c>
      <c r="C46" s="7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5"/>
      <c r="Q46" s="35"/>
    </row>
    <row r="47" spans="1:17" ht="27" customHeight="1">
      <c r="A47" s="31"/>
      <c r="B47" s="18" t="s">
        <v>2</v>
      </c>
      <c r="C47" s="17" t="s">
        <v>3</v>
      </c>
      <c r="D47" s="9"/>
      <c r="E47" s="9" t="s">
        <v>100</v>
      </c>
      <c r="F47" s="39">
        <v>62.1</v>
      </c>
      <c r="G47" s="39" t="s">
        <v>100</v>
      </c>
      <c r="H47" s="39">
        <v>81.5</v>
      </c>
      <c r="I47" s="39">
        <v>116.3</v>
      </c>
      <c r="J47" s="39">
        <v>63</v>
      </c>
      <c r="K47" s="39" t="s">
        <v>100</v>
      </c>
      <c r="L47" s="39">
        <v>96.6</v>
      </c>
      <c r="M47" s="46">
        <f>SUM(L47/H47*100)</f>
        <v>118.52760736196319</v>
      </c>
      <c r="N47" s="39">
        <v>92.1</v>
      </c>
      <c r="O47" s="39" t="s">
        <v>100</v>
      </c>
      <c r="P47" s="40">
        <v>128.7</v>
      </c>
      <c r="Q47" s="52">
        <f>SUM(P47/L47*100)</f>
        <v>133.22981366459626</v>
      </c>
    </row>
    <row r="48" spans="1:17" ht="56.25" customHeight="1">
      <c r="A48" s="31" t="s">
        <v>161</v>
      </c>
      <c r="B48" s="18" t="s">
        <v>98</v>
      </c>
      <c r="C48" s="17" t="s">
        <v>65</v>
      </c>
      <c r="D48" s="9"/>
      <c r="E48" s="9" t="s">
        <v>100</v>
      </c>
      <c r="F48" s="39">
        <v>116.5</v>
      </c>
      <c r="G48" s="39" t="s">
        <v>100</v>
      </c>
      <c r="H48" s="39">
        <v>110</v>
      </c>
      <c r="I48" s="39"/>
      <c r="J48" s="39">
        <v>92</v>
      </c>
      <c r="K48" s="39" t="s">
        <v>100</v>
      </c>
      <c r="L48" s="39">
        <v>108.4</v>
      </c>
      <c r="M48" s="46"/>
      <c r="N48" s="46">
        <f>SUM(N47/J47)/1.042*100</f>
        <v>140.2979617950827</v>
      </c>
      <c r="O48" s="39" t="s">
        <v>100</v>
      </c>
      <c r="P48" s="52">
        <f>SUM(P47/L47/1.044*100)</f>
        <v>127.61476404654815</v>
      </c>
      <c r="Q48" s="52"/>
    </row>
    <row r="49" spans="1:17" ht="21" customHeight="1">
      <c r="A49" s="31" t="s">
        <v>162</v>
      </c>
      <c r="B49" s="18" t="s">
        <v>20</v>
      </c>
      <c r="C49" s="17" t="s">
        <v>21</v>
      </c>
      <c r="D49" s="9"/>
      <c r="E49" s="9"/>
      <c r="F49" s="39">
        <v>0.384</v>
      </c>
      <c r="G49" s="39">
        <v>165.5</v>
      </c>
      <c r="H49" s="39">
        <v>0.446</v>
      </c>
      <c r="I49" s="39">
        <v>130.8</v>
      </c>
      <c r="J49" s="39">
        <v>0.442</v>
      </c>
      <c r="K49" s="46">
        <f>SUM(J49/F49*100)</f>
        <v>115.10416666666667</v>
      </c>
      <c r="L49" s="39">
        <v>0.667</v>
      </c>
      <c r="M49" s="46">
        <f>SUM(L49/H49*100)</f>
        <v>149.55156950672645</v>
      </c>
      <c r="N49" s="41">
        <v>0.938</v>
      </c>
      <c r="O49" s="46" t="s">
        <v>224</v>
      </c>
      <c r="P49" s="40">
        <v>1.26</v>
      </c>
      <c r="Q49" s="52">
        <f aca="true" t="shared" si="0" ref="Q49:Q54">SUM(P49/L49*100)</f>
        <v>188.9055472263868</v>
      </c>
    </row>
    <row r="50" spans="1:17" ht="21" customHeight="1">
      <c r="A50" s="31" t="s">
        <v>163</v>
      </c>
      <c r="B50" s="18" t="s">
        <v>22</v>
      </c>
      <c r="C50" s="17" t="s">
        <v>21</v>
      </c>
      <c r="D50" s="9"/>
      <c r="E50" s="9"/>
      <c r="F50" s="41">
        <v>0.62</v>
      </c>
      <c r="G50" s="39">
        <v>101.3</v>
      </c>
      <c r="H50" s="39">
        <v>0.795</v>
      </c>
      <c r="I50" s="39">
        <v>101.5</v>
      </c>
      <c r="J50" s="39">
        <v>0.629</v>
      </c>
      <c r="K50" s="46">
        <f>SUM(J50/F50*100)</f>
        <v>101.45161290322582</v>
      </c>
      <c r="L50" s="41">
        <v>0.821</v>
      </c>
      <c r="M50" s="46">
        <f>SUM(L50/H50*100)</f>
        <v>103.27044025157232</v>
      </c>
      <c r="N50" s="39">
        <v>0.734</v>
      </c>
      <c r="O50" s="46">
        <f>SUM(N50/J50*100)</f>
        <v>116.69316375198729</v>
      </c>
      <c r="P50" s="40">
        <v>0.934</v>
      </c>
      <c r="Q50" s="52">
        <f t="shared" si="0"/>
        <v>113.76370280146165</v>
      </c>
    </row>
    <row r="51" spans="1:17" ht="22.5" customHeight="1">
      <c r="A51" s="31" t="s">
        <v>164</v>
      </c>
      <c r="B51" s="18" t="s">
        <v>23</v>
      </c>
      <c r="C51" s="17" t="s">
        <v>24</v>
      </c>
      <c r="D51" s="9"/>
      <c r="E51" s="9"/>
      <c r="F51" s="39"/>
      <c r="G51" s="39"/>
      <c r="H51" s="39"/>
      <c r="I51" s="39"/>
      <c r="J51" s="39"/>
      <c r="K51" s="46"/>
      <c r="L51" s="39"/>
      <c r="M51" s="46"/>
      <c r="N51" s="39"/>
      <c r="O51" s="46"/>
      <c r="P51" s="40"/>
      <c r="Q51" s="52"/>
    </row>
    <row r="52" spans="1:17" ht="18.75" customHeight="1">
      <c r="A52" s="31" t="s">
        <v>165</v>
      </c>
      <c r="B52" s="18" t="s">
        <v>25</v>
      </c>
      <c r="C52" s="17" t="s">
        <v>21</v>
      </c>
      <c r="D52" s="9"/>
      <c r="E52" s="9"/>
      <c r="F52" s="39"/>
      <c r="G52" s="39"/>
      <c r="H52" s="39"/>
      <c r="I52" s="39"/>
      <c r="J52" s="39"/>
      <c r="K52" s="46"/>
      <c r="L52" s="39"/>
      <c r="M52" s="46"/>
      <c r="N52" s="39"/>
      <c r="O52" s="46"/>
      <c r="P52" s="40"/>
      <c r="Q52" s="52"/>
    </row>
    <row r="53" spans="1:17" ht="18.75" customHeight="1">
      <c r="A53" s="31" t="s">
        <v>166</v>
      </c>
      <c r="B53" s="18" t="s">
        <v>26</v>
      </c>
      <c r="C53" s="17" t="s">
        <v>21</v>
      </c>
      <c r="D53" s="9"/>
      <c r="E53" s="9"/>
      <c r="F53" s="39">
        <v>0.0322</v>
      </c>
      <c r="G53" s="39">
        <v>57.5</v>
      </c>
      <c r="H53" s="39">
        <v>0.0338</v>
      </c>
      <c r="I53" s="39">
        <v>59.2</v>
      </c>
      <c r="J53" s="39">
        <v>0.0536</v>
      </c>
      <c r="K53" s="46">
        <f>SUM(J53/F53*100)</f>
        <v>166.45962732919256</v>
      </c>
      <c r="L53" s="39">
        <v>0.0557</v>
      </c>
      <c r="M53" s="46">
        <f>SUM(L53/H53*100)</f>
        <v>164.79289940828403</v>
      </c>
      <c r="N53" s="39">
        <v>0.0379</v>
      </c>
      <c r="O53" s="46">
        <f>SUM(N53/J53*100)</f>
        <v>70.7089552238806</v>
      </c>
      <c r="P53" s="40">
        <v>0.04</v>
      </c>
      <c r="Q53" s="52">
        <f t="shared" si="0"/>
        <v>71.8132854578097</v>
      </c>
    </row>
    <row r="54" spans="1:17" ht="24" customHeight="1">
      <c r="A54" s="31" t="s">
        <v>167</v>
      </c>
      <c r="B54" s="18" t="s">
        <v>27</v>
      </c>
      <c r="C54" s="17" t="s">
        <v>28</v>
      </c>
      <c r="D54" s="9"/>
      <c r="E54" s="9"/>
      <c r="F54" s="41">
        <v>1.24</v>
      </c>
      <c r="G54" s="39">
        <v>62.3</v>
      </c>
      <c r="H54" s="39">
        <v>1.635</v>
      </c>
      <c r="I54" s="39">
        <v>88.2</v>
      </c>
      <c r="J54" s="39">
        <v>3.864</v>
      </c>
      <c r="K54" s="46" t="s">
        <v>232</v>
      </c>
      <c r="L54" s="39">
        <v>4.374</v>
      </c>
      <c r="M54" s="46" t="s">
        <v>220</v>
      </c>
      <c r="N54" s="39">
        <v>6.072</v>
      </c>
      <c r="O54" s="46">
        <f>SUM(N54/J54*100)</f>
        <v>157.14285714285714</v>
      </c>
      <c r="P54" s="42">
        <v>6.4</v>
      </c>
      <c r="Q54" s="52">
        <f t="shared" si="0"/>
        <v>146.3191586648377</v>
      </c>
    </row>
    <row r="55" spans="1:17" ht="24" customHeight="1">
      <c r="A55" s="32" t="s">
        <v>168</v>
      </c>
      <c r="B55" s="63" t="s">
        <v>76</v>
      </c>
      <c r="C55" s="6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5"/>
      <c r="Q55" s="35"/>
    </row>
    <row r="56" spans="1:17" ht="22.5" customHeight="1">
      <c r="A56" s="31" t="s">
        <v>169</v>
      </c>
      <c r="B56" s="14" t="s">
        <v>69</v>
      </c>
      <c r="C56" s="21" t="s">
        <v>71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5"/>
      <c r="Q56" s="35"/>
    </row>
    <row r="57" spans="1:17" ht="29.25" customHeight="1">
      <c r="A57" s="31" t="s">
        <v>170</v>
      </c>
      <c r="B57" s="14" t="s">
        <v>79</v>
      </c>
      <c r="C57" s="21" t="s">
        <v>71</v>
      </c>
      <c r="D57" s="9"/>
      <c r="E57" s="9"/>
      <c r="F57" s="9">
        <v>551</v>
      </c>
      <c r="G57" s="9">
        <v>96.3</v>
      </c>
      <c r="H57" s="9">
        <v>676</v>
      </c>
      <c r="I57" s="9">
        <v>92.2</v>
      </c>
      <c r="J57" s="9">
        <v>510</v>
      </c>
      <c r="K57" s="9">
        <v>92.6</v>
      </c>
      <c r="L57" s="9">
        <v>684</v>
      </c>
      <c r="M57" s="9">
        <v>101.2</v>
      </c>
      <c r="N57" s="9">
        <v>573</v>
      </c>
      <c r="O57" s="36">
        <f>SUM(N57/J57*100)</f>
        <v>112.3529411764706</v>
      </c>
      <c r="P57" s="35">
        <v>690</v>
      </c>
      <c r="Q57" s="35">
        <v>101</v>
      </c>
    </row>
    <row r="58" spans="1:17" ht="15.75">
      <c r="A58" s="31" t="s">
        <v>171</v>
      </c>
      <c r="B58" s="14" t="s">
        <v>70</v>
      </c>
      <c r="C58" s="21" t="s">
        <v>71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5"/>
      <c r="Q58" s="35"/>
    </row>
    <row r="59" spans="1:17" ht="15.75">
      <c r="A59" s="32" t="s">
        <v>172</v>
      </c>
      <c r="B59" s="65" t="s">
        <v>29</v>
      </c>
      <c r="C59" s="6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35"/>
      <c r="Q59" s="35"/>
    </row>
    <row r="60" spans="1:17" ht="25.5" customHeight="1">
      <c r="A60" s="31" t="s">
        <v>173</v>
      </c>
      <c r="B60" s="18" t="s">
        <v>30</v>
      </c>
      <c r="C60" s="17" t="s">
        <v>18</v>
      </c>
      <c r="D60" s="9"/>
      <c r="E60" s="9"/>
      <c r="F60" s="9">
        <v>1911</v>
      </c>
      <c r="G60" s="9">
        <v>134.3</v>
      </c>
      <c r="H60" s="9">
        <v>2843.8</v>
      </c>
      <c r="I60" s="9">
        <v>128.5</v>
      </c>
      <c r="J60" s="9">
        <v>2242.8</v>
      </c>
      <c r="K60" s="36">
        <f>SUM(J60/F60*100)</f>
        <v>117.36263736263737</v>
      </c>
      <c r="L60" s="9">
        <v>3890.7</v>
      </c>
      <c r="M60" s="36">
        <f aca="true" t="shared" si="1" ref="M60:M66">SUM(L60/H60*100)</f>
        <v>136.81341866516632</v>
      </c>
      <c r="N60" s="36">
        <v>2381.4</v>
      </c>
      <c r="O60" s="36">
        <f aca="true" t="shared" si="2" ref="O60:O67">SUM(N60/J60*100)</f>
        <v>106.17977528089888</v>
      </c>
      <c r="P60" s="35">
        <v>3476.6</v>
      </c>
      <c r="Q60" s="37">
        <f>SUM(P60/L60*100)</f>
        <v>89.35667103606035</v>
      </c>
    </row>
    <row r="61" spans="1:17" ht="48.75" customHeight="1">
      <c r="A61" s="31" t="s">
        <v>174</v>
      </c>
      <c r="B61" s="18" t="s">
        <v>72</v>
      </c>
      <c r="C61" s="17" t="s">
        <v>18</v>
      </c>
      <c r="D61" s="9"/>
      <c r="E61" s="9"/>
      <c r="F61" s="9">
        <v>1161.5</v>
      </c>
      <c r="G61" s="9">
        <v>162.6</v>
      </c>
      <c r="H61" s="9">
        <v>1805.4</v>
      </c>
      <c r="I61" s="9">
        <v>156.6</v>
      </c>
      <c r="J61" s="9">
        <v>1465.2</v>
      </c>
      <c r="K61" s="36">
        <f aca="true" t="shared" si="3" ref="K61:K67">SUM(J61/F61*100)</f>
        <v>126.14722341799398</v>
      </c>
      <c r="L61" s="9">
        <v>2825.5</v>
      </c>
      <c r="M61" s="36">
        <f t="shared" si="1"/>
        <v>156.50271407998227</v>
      </c>
      <c r="N61" s="9">
        <v>1615.9</v>
      </c>
      <c r="O61" s="36">
        <f t="shared" si="2"/>
        <v>110.2852852852853</v>
      </c>
      <c r="P61" s="37">
        <v>2490</v>
      </c>
      <c r="Q61" s="37">
        <f>SUM(P61/L61*100)</f>
        <v>88.12599539904443</v>
      </c>
    </row>
    <row r="62" spans="1:17" ht="21" customHeight="1">
      <c r="A62" s="31" t="s">
        <v>175</v>
      </c>
      <c r="B62" s="18" t="s">
        <v>31</v>
      </c>
      <c r="C62" s="17" t="s">
        <v>18</v>
      </c>
      <c r="D62" s="9"/>
      <c r="E62" s="9"/>
      <c r="F62" s="9">
        <v>1912.3</v>
      </c>
      <c r="G62" s="9">
        <v>114.1</v>
      </c>
      <c r="H62" s="9">
        <v>2816.2</v>
      </c>
      <c r="I62" s="9">
        <v>117.6</v>
      </c>
      <c r="J62" s="9">
        <v>1906.8</v>
      </c>
      <c r="K62" s="36">
        <f t="shared" si="3"/>
        <v>99.71238822360509</v>
      </c>
      <c r="L62" s="9">
        <v>3631.2</v>
      </c>
      <c r="M62" s="36">
        <f t="shared" si="1"/>
        <v>128.93970598679073</v>
      </c>
      <c r="N62" s="9">
        <v>2362.5</v>
      </c>
      <c r="O62" s="36">
        <f t="shared" si="2"/>
        <v>123.89867841409692</v>
      </c>
      <c r="P62" s="35">
        <v>4030.8</v>
      </c>
      <c r="Q62" s="37">
        <f>SUM(P62/L62*100)</f>
        <v>111.00462656972903</v>
      </c>
    </row>
    <row r="63" spans="1:17" ht="22.5" customHeight="1">
      <c r="A63" s="31" t="s">
        <v>176</v>
      </c>
      <c r="B63" s="18" t="s">
        <v>49</v>
      </c>
      <c r="C63" s="17" t="s">
        <v>18</v>
      </c>
      <c r="D63" s="9"/>
      <c r="E63" s="9"/>
      <c r="F63" s="9">
        <v>7560.7</v>
      </c>
      <c r="G63" s="9" t="s">
        <v>233</v>
      </c>
      <c r="H63" s="9">
        <v>5580.3</v>
      </c>
      <c r="I63" s="9" t="s">
        <v>218</v>
      </c>
      <c r="J63" s="9">
        <v>4350.1</v>
      </c>
      <c r="K63" s="36">
        <f t="shared" si="3"/>
        <v>57.53567791342073</v>
      </c>
      <c r="L63" s="9">
        <v>2728.9</v>
      </c>
      <c r="M63" s="36">
        <f t="shared" si="1"/>
        <v>48.90238876046091</v>
      </c>
      <c r="N63" s="9">
        <v>8594.1</v>
      </c>
      <c r="O63" s="36">
        <f t="shared" si="2"/>
        <v>197.5609756097561</v>
      </c>
      <c r="P63" s="35"/>
      <c r="Q63" s="35"/>
    </row>
    <row r="64" spans="1:17" ht="22.5" customHeight="1">
      <c r="A64" s="31" t="s">
        <v>177</v>
      </c>
      <c r="B64" s="18" t="s">
        <v>50</v>
      </c>
      <c r="C64" s="17" t="s">
        <v>18</v>
      </c>
      <c r="D64" s="9"/>
      <c r="E64" s="9"/>
      <c r="F64" s="9">
        <v>49602.7</v>
      </c>
      <c r="G64" s="9">
        <v>105.6</v>
      </c>
      <c r="H64" s="9">
        <v>66343.8</v>
      </c>
      <c r="I64" s="9">
        <v>127.8</v>
      </c>
      <c r="J64" s="9">
        <v>61694.3</v>
      </c>
      <c r="K64" s="36">
        <f t="shared" si="3"/>
        <v>124.37689883816809</v>
      </c>
      <c r="L64" s="9">
        <v>63736.7</v>
      </c>
      <c r="M64" s="36">
        <f t="shared" si="1"/>
        <v>96.07031855275096</v>
      </c>
      <c r="N64" s="36">
        <v>45627</v>
      </c>
      <c r="O64" s="36">
        <f t="shared" si="2"/>
        <v>73.95658918246905</v>
      </c>
      <c r="P64" s="35"/>
      <c r="Q64" s="35"/>
    </row>
    <row r="65" spans="1:17" ht="18.75" customHeight="1">
      <c r="A65" s="31" t="s">
        <v>178</v>
      </c>
      <c r="B65" s="18" t="s">
        <v>123</v>
      </c>
      <c r="C65" s="17" t="s">
        <v>18</v>
      </c>
      <c r="D65" s="9"/>
      <c r="E65" s="9"/>
      <c r="F65" s="9">
        <v>612.2</v>
      </c>
      <c r="G65" s="9">
        <v>57.5</v>
      </c>
      <c r="H65" s="9">
        <v>513.1</v>
      </c>
      <c r="I65" s="9">
        <v>40.4</v>
      </c>
      <c r="J65" s="36">
        <v>1662.3</v>
      </c>
      <c r="K65" s="36">
        <f t="shared" si="3"/>
        <v>271.5289121202221</v>
      </c>
      <c r="L65" s="9">
        <v>913.6</v>
      </c>
      <c r="M65" s="36">
        <f t="shared" si="1"/>
        <v>178.0549600467745</v>
      </c>
      <c r="N65" s="9">
        <v>672.4</v>
      </c>
      <c r="O65" s="36">
        <f t="shared" si="2"/>
        <v>40.44997894483547</v>
      </c>
      <c r="P65" s="35"/>
      <c r="Q65" s="35"/>
    </row>
    <row r="66" spans="1:17" ht="27" customHeight="1">
      <c r="A66" s="31" t="s">
        <v>179</v>
      </c>
      <c r="B66" s="18" t="s">
        <v>51</v>
      </c>
      <c r="C66" s="17" t="s">
        <v>18</v>
      </c>
      <c r="D66" s="9"/>
      <c r="E66" s="9"/>
      <c r="F66" s="9">
        <v>39661.3</v>
      </c>
      <c r="G66" s="9">
        <v>83.1</v>
      </c>
      <c r="H66" s="9">
        <v>55006.4</v>
      </c>
      <c r="I66" s="9">
        <v>177</v>
      </c>
      <c r="J66" s="9">
        <v>53534.8</v>
      </c>
      <c r="K66" s="36">
        <f t="shared" si="3"/>
        <v>134.97994266451175</v>
      </c>
      <c r="L66" s="9">
        <v>54299</v>
      </c>
      <c r="M66" s="38">
        <f t="shared" si="1"/>
        <v>98.71396782919805</v>
      </c>
      <c r="N66" s="9">
        <v>43072.1</v>
      </c>
      <c r="O66" s="36">
        <f t="shared" si="2"/>
        <v>80.45626396288021</v>
      </c>
      <c r="P66" s="35"/>
      <c r="Q66" s="35"/>
    </row>
    <row r="67" spans="1:17" ht="19.5" customHeight="1">
      <c r="A67" s="31" t="s">
        <v>180</v>
      </c>
      <c r="B67" s="18" t="s">
        <v>123</v>
      </c>
      <c r="C67" s="17" t="s">
        <v>18</v>
      </c>
      <c r="D67" s="9"/>
      <c r="E67" s="9"/>
      <c r="F67" s="9">
        <v>654.7</v>
      </c>
      <c r="G67" s="9">
        <v>27.3</v>
      </c>
      <c r="H67" s="9">
        <v>449.6</v>
      </c>
      <c r="I67" s="9">
        <v>34.9</v>
      </c>
      <c r="J67" s="9">
        <v>25301.4</v>
      </c>
      <c r="K67" s="36">
        <f t="shared" si="3"/>
        <v>3864.579196578585</v>
      </c>
      <c r="L67" s="9">
        <v>30143.6</v>
      </c>
      <c r="M67" s="36" t="s">
        <v>219</v>
      </c>
      <c r="N67" s="9">
        <v>11106</v>
      </c>
      <c r="O67" s="36">
        <f t="shared" si="2"/>
        <v>43.89480424008158</v>
      </c>
      <c r="P67" s="35"/>
      <c r="Q67" s="35"/>
    </row>
    <row r="68" spans="1:17" ht="21.75" customHeight="1">
      <c r="A68" s="32" t="s">
        <v>181</v>
      </c>
      <c r="B68" s="65" t="s">
        <v>32</v>
      </c>
      <c r="C68" s="6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35"/>
      <c r="Q68" s="35"/>
    </row>
    <row r="69" spans="1:17" ht="22.5" customHeight="1">
      <c r="A69" s="31" t="s">
        <v>182</v>
      </c>
      <c r="B69" s="18" t="s">
        <v>56</v>
      </c>
      <c r="C69" s="17" t="s">
        <v>33</v>
      </c>
      <c r="D69" s="9"/>
      <c r="E69" s="9"/>
      <c r="F69" s="9">
        <v>10.4</v>
      </c>
      <c r="G69" s="9">
        <v>43.9</v>
      </c>
      <c r="H69" s="9">
        <v>23.3</v>
      </c>
      <c r="I69" s="9">
        <v>46.4</v>
      </c>
      <c r="J69" s="38">
        <v>6.359</v>
      </c>
      <c r="K69" s="36">
        <f>J69/F69*100</f>
        <v>61.14423076923077</v>
      </c>
      <c r="L69" s="9">
        <v>54.26</v>
      </c>
      <c r="M69" s="9" t="s">
        <v>221</v>
      </c>
      <c r="N69" s="9">
        <v>10.6</v>
      </c>
      <c r="O69" s="36">
        <f>N69/J69*100</f>
        <v>166.69287623840225</v>
      </c>
      <c r="P69" s="37">
        <v>31</v>
      </c>
      <c r="Q69" s="37">
        <f>SUM(P69/L69*100)</f>
        <v>57.13232583855511</v>
      </c>
    </row>
    <row r="70" spans="1:17" ht="19.5" customHeight="1">
      <c r="A70" s="31" t="s">
        <v>183</v>
      </c>
      <c r="B70" s="18" t="s">
        <v>34</v>
      </c>
      <c r="C70" s="17" t="s">
        <v>35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5"/>
      <c r="Q70" s="35"/>
    </row>
    <row r="71" spans="1:17" ht="21.75" customHeight="1">
      <c r="A71" s="31" t="s">
        <v>184</v>
      </c>
      <c r="B71" s="18" t="s">
        <v>36</v>
      </c>
      <c r="C71" s="17" t="s">
        <v>37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5"/>
      <c r="Q71" s="35"/>
    </row>
    <row r="72" spans="1:17" ht="18.75" customHeight="1">
      <c r="A72" s="31" t="s">
        <v>185</v>
      </c>
      <c r="B72" s="18" t="s">
        <v>38</v>
      </c>
      <c r="C72" s="17" t="s">
        <v>39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5"/>
      <c r="Q72" s="35"/>
    </row>
    <row r="73" spans="1:17" ht="19.5" customHeight="1">
      <c r="A73" s="31" t="s">
        <v>186</v>
      </c>
      <c r="B73" s="18" t="s">
        <v>40</v>
      </c>
      <c r="C73" s="17" t="s">
        <v>41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5"/>
      <c r="Q73" s="35"/>
    </row>
    <row r="74" spans="1:17" ht="21.75" customHeight="1">
      <c r="A74" s="32" t="s">
        <v>187</v>
      </c>
      <c r="B74" s="65" t="s">
        <v>80</v>
      </c>
      <c r="C74" s="6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5"/>
      <c r="Q74" s="35"/>
    </row>
    <row r="75" spans="1:17" ht="35.25" customHeight="1">
      <c r="A75" s="31" t="s">
        <v>188</v>
      </c>
      <c r="B75" s="22" t="s">
        <v>93</v>
      </c>
      <c r="C75" s="17" t="s">
        <v>57</v>
      </c>
      <c r="D75" s="9"/>
      <c r="E75" s="9"/>
      <c r="F75" s="17">
        <v>6</v>
      </c>
      <c r="G75" s="23">
        <v>85.7</v>
      </c>
      <c r="H75" s="17">
        <v>6</v>
      </c>
      <c r="I75" s="17">
        <v>100</v>
      </c>
      <c r="J75" s="17">
        <v>6</v>
      </c>
      <c r="K75" s="17">
        <v>100</v>
      </c>
      <c r="L75" s="17">
        <v>6</v>
      </c>
      <c r="M75" s="17">
        <v>100</v>
      </c>
      <c r="N75" s="17">
        <v>7</v>
      </c>
      <c r="O75" s="48">
        <f>N75/J75*100</f>
        <v>116.66666666666667</v>
      </c>
      <c r="P75" s="17">
        <v>7</v>
      </c>
      <c r="Q75" s="48">
        <f>P75/L75*100</f>
        <v>116.66666666666667</v>
      </c>
    </row>
    <row r="76" spans="1:17" ht="30" customHeight="1">
      <c r="A76" s="31" t="s">
        <v>189</v>
      </c>
      <c r="B76" s="24" t="s">
        <v>94</v>
      </c>
      <c r="C76" s="17" t="s">
        <v>57</v>
      </c>
      <c r="D76" s="9"/>
      <c r="E76" s="9"/>
      <c r="F76" s="17">
        <v>4</v>
      </c>
      <c r="G76" s="23">
        <v>80</v>
      </c>
      <c r="H76" s="17">
        <v>4</v>
      </c>
      <c r="I76" s="17">
        <v>100</v>
      </c>
      <c r="J76" s="17">
        <v>4</v>
      </c>
      <c r="K76" s="17">
        <v>100</v>
      </c>
      <c r="L76" s="17">
        <v>4</v>
      </c>
      <c r="M76" s="17">
        <v>100</v>
      </c>
      <c r="N76" s="17">
        <v>5</v>
      </c>
      <c r="O76" s="48">
        <f>N76/J76*100</f>
        <v>125</v>
      </c>
      <c r="P76" s="17">
        <v>5</v>
      </c>
      <c r="Q76" s="48">
        <f>P76/L76*100</f>
        <v>125</v>
      </c>
    </row>
    <row r="77" spans="1:17" ht="27.75" customHeight="1">
      <c r="A77" s="31" t="s">
        <v>190</v>
      </c>
      <c r="B77" s="25" t="s">
        <v>96</v>
      </c>
      <c r="C77" s="17" t="s">
        <v>57</v>
      </c>
      <c r="D77" s="9"/>
      <c r="E77" s="9"/>
      <c r="F77" s="17">
        <v>1</v>
      </c>
      <c r="G77" s="17">
        <v>100</v>
      </c>
      <c r="H77" s="17">
        <v>1</v>
      </c>
      <c r="I77" s="17">
        <v>100</v>
      </c>
      <c r="J77" s="17">
        <v>1</v>
      </c>
      <c r="K77" s="17">
        <v>100</v>
      </c>
      <c r="L77" s="17">
        <v>1</v>
      </c>
      <c r="M77" s="17">
        <v>100</v>
      </c>
      <c r="N77" s="17">
        <v>2</v>
      </c>
      <c r="O77" s="48" t="s">
        <v>222</v>
      </c>
      <c r="P77" s="17">
        <v>2</v>
      </c>
      <c r="Q77" s="48" t="s">
        <v>222</v>
      </c>
    </row>
    <row r="78" spans="1:17" ht="33" customHeight="1">
      <c r="A78" s="31" t="s">
        <v>191</v>
      </c>
      <c r="B78" s="26" t="s">
        <v>95</v>
      </c>
      <c r="C78" s="17" t="s">
        <v>57</v>
      </c>
      <c r="D78" s="9"/>
      <c r="E78" s="9"/>
      <c r="F78" s="17">
        <v>2</v>
      </c>
      <c r="G78" s="17">
        <v>100</v>
      </c>
      <c r="H78" s="17">
        <v>2</v>
      </c>
      <c r="I78" s="17">
        <v>100</v>
      </c>
      <c r="J78" s="17">
        <v>2</v>
      </c>
      <c r="K78" s="17">
        <v>100</v>
      </c>
      <c r="L78" s="17">
        <v>2</v>
      </c>
      <c r="M78" s="17">
        <v>100</v>
      </c>
      <c r="N78" s="17">
        <v>2</v>
      </c>
      <c r="O78" s="48">
        <f>N78/J78*100</f>
        <v>100</v>
      </c>
      <c r="P78" s="17">
        <v>2</v>
      </c>
      <c r="Q78" s="48">
        <f>P78/L78*100</f>
        <v>100</v>
      </c>
    </row>
    <row r="79" spans="1:17" ht="29.25" customHeight="1">
      <c r="A79" s="31" t="s">
        <v>192</v>
      </c>
      <c r="B79" s="25" t="s">
        <v>96</v>
      </c>
      <c r="C79" s="17" t="s">
        <v>57</v>
      </c>
      <c r="D79" s="9"/>
      <c r="E79" s="9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47"/>
      <c r="Q79" s="47"/>
    </row>
    <row r="80" spans="1:17" ht="36.75" customHeight="1">
      <c r="A80" s="31" t="s">
        <v>193</v>
      </c>
      <c r="B80" s="18" t="s">
        <v>58</v>
      </c>
      <c r="C80" s="17" t="s">
        <v>7</v>
      </c>
      <c r="D80" s="9"/>
      <c r="E80" s="9" t="s">
        <v>100</v>
      </c>
      <c r="F80" s="17">
        <v>100</v>
      </c>
      <c r="G80" s="17" t="s">
        <v>100</v>
      </c>
      <c r="H80" s="17">
        <v>100</v>
      </c>
      <c r="I80" s="17" t="s">
        <v>100</v>
      </c>
      <c r="J80" s="17">
        <v>100</v>
      </c>
      <c r="K80" s="17" t="s">
        <v>100</v>
      </c>
      <c r="L80" s="17">
        <v>100</v>
      </c>
      <c r="M80" s="17" t="s">
        <v>100</v>
      </c>
      <c r="N80" s="17">
        <v>100</v>
      </c>
      <c r="O80" s="17" t="s">
        <v>100</v>
      </c>
      <c r="P80" s="47">
        <v>100</v>
      </c>
      <c r="Q80" s="17" t="s">
        <v>100</v>
      </c>
    </row>
    <row r="81" spans="1:17" ht="21.75" customHeight="1">
      <c r="A81" s="31" t="s">
        <v>194</v>
      </c>
      <c r="B81" s="18" t="s">
        <v>59</v>
      </c>
      <c r="C81" s="17" t="s">
        <v>3</v>
      </c>
      <c r="D81" s="9"/>
      <c r="E81" s="9"/>
      <c r="F81" s="17">
        <v>158.36</v>
      </c>
      <c r="G81" s="17">
        <v>67.1</v>
      </c>
      <c r="H81" s="17">
        <v>181.6</v>
      </c>
      <c r="I81" s="17"/>
      <c r="J81" s="17">
        <v>181.8</v>
      </c>
      <c r="K81" s="48">
        <f>J81/F81*100</f>
        <v>114.80171760545592</v>
      </c>
      <c r="L81" s="17">
        <v>242.8</v>
      </c>
      <c r="M81" s="48">
        <f aca="true" t="shared" si="4" ref="M81:M94">L81/H81*100</f>
        <v>133.70044052863437</v>
      </c>
      <c r="N81" s="17">
        <v>223.1</v>
      </c>
      <c r="O81" s="48">
        <f>N81/J81*100</f>
        <v>122.7172717271727</v>
      </c>
      <c r="P81" s="47">
        <v>243</v>
      </c>
      <c r="Q81" s="48">
        <f aca="true" t="shared" si="5" ref="Q81:Q86">P81/L81*100</f>
        <v>100.08237232289949</v>
      </c>
    </row>
    <row r="82" spans="1:17" ht="39.75" customHeight="1">
      <c r="A82" s="31" t="s">
        <v>195</v>
      </c>
      <c r="B82" s="18" t="s">
        <v>60</v>
      </c>
      <c r="C82" s="17" t="s">
        <v>7</v>
      </c>
      <c r="D82" s="9"/>
      <c r="E82" s="9" t="s">
        <v>100</v>
      </c>
      <c r="F82" s="48">
        <f>98.88/F81*100</f>
        <v>62.44001010356149</v>
      </c>
      <c r="G82" s="17" t="s">
        <v>100</v>
      </c>
      <c r="H82" s="17">
        <v>57.9</v>
      </c>
      <c r="I82" s="17"/>
      <c r="J82" s="17">
        <v>62.9</v>
      </c>
      <c r="K82" s="48">
        <f>J82/F82*100</f>
        <v>100.73669093851134</v>
      </c>
      <c r="L82" s="17">
        <v>51.9</v>
      </c>
      <c r="M82" s="48">
        <f t="shared" si="4"/>
        <v>89.63730569948186</v>
      </c>
      <c r="N82" s="48">
        <v>42.7</v>
      </c>
      <c r="O82" s="48">
        <f>N82/J82*100</f>
        <v>67.88553259141496</v>
      </c>
      <c r="P82" s="47">
        <v>51</v>
      </c>
      <c r="Q82" s="48">
        <f t="shared" si="5"/>
        <v>98.26589595375724</v>
      </c>
    </row>
    <row r="83" spans="1:17" ht="37.5" customHeight="1">
      <c r="A83" s="31" t="s">
        <v>196</v>
      </c>
      <c r="B83" s="27" t="s">
        <v>73</v>
      </c>
      <c r="C83" s="17" t="s">
        <v>3</v>
      </c>
      <c r="D83" s="9"/>
      <c r="E83" s="9"/>
      <c r="F83" s="17">
        <v>9.52</v>
      </c>
      <c r="G83" s="49">
        <f>F83/6.75*100</f>
        <v>141.03703703703704</v>
      </c>
      <c r="H83" s="48">
        <v>17.51</v>
      </c>
      <c r="I83" s="48">
        <f>H83/15.31*100</f>
        <v>114.36969301110386</v>
      </c>
      <c r="J83" s="17">
        <v>19.2</v>
      </c>
      <c r="K83" s="48">
        <f>J83/F83*100</f>
        <v>201.68067226890756</v>
      </c>
      <c r="L83" s="17">
        <v>25.9</v>
      </c>
      <c r="M83" s="48">
        <f t="shared" si="4"/>
        <v>147.91547687035978</v>
      </c>
      <c r="N83" s="17">
        <v>25.8</v>
      </c>
      <c r="O83" s="48">
        <f>N83/J83*100</f>
        <v>134.375</v>
      </c>
      <c r="P83" s="47">
        <v>26</v>
      </c>
      <c r="Q83" s="48">
        <f t="shared" si="5"/>
        <v>100.38610038610038</v>
      </c>
    </row>
    <row r="84" spans="1:17" ht="51" customHeight="1">
      <c r="A84" s="31" t="s">
        <v>197</v>
      </c>
      <c r="B84" s="28" t="s">
        <v>106</v>
      </c>
      <c r="C84" s="23" t="s">
        <v>7</v>
      </c>
      <c r="D84" s="9"/>
      <c r="E84" s="9"/>
      <c r="F84" s="17">
        <v>99.6</v>
      </c>
      <c r="G84" s="17" t="s">
        <v>100</v>
      </c>
      <c r="H84" s="48">
        <v>99.5</v>
      </c>
      <c r="I84" s="48">
        <f>H84/99.4*100</f>
        <v>100.10060362173037</v>
      </c>
      <c r="J84" s="17">
        <v>99.6</v>
      </c>
      <c r="K84" s="48" t="s">
        <v>100</v>
      </c>
      <c r="L84" s="17">
        <v>99.5</v>
      </c>
      <c r="M84" s="48">
        <f t="shared" si="4"/>
        <v>100</v>
      </c>
      <c r="N84" s="17">
        <v>99.9</v>
      </c>
      <c r="O84" s="17" t="s">
        <v>100</v>
      </c>
      <c r="P84" s="47">
        <v>100</v>
      </c>
      <c r="Q84" s="48">
        <f t="shared" si="5"/>
        <v>100.50251256281406</v>
      </c>
    </row>
    <row r="85" spans="1:17" ht="54.75" customHeight="1">
      <c r="A85" s="31" t="s">
        <v>198</v>
      </c>
      <c r="B85" s="28" t="s">
        <v>114</v>
      </c>
      <c r="C85" s="23" t="s">
        <v>57</v>
      </c>
      <c r="D85" s="9"/>
      <c r="E85" s="9"/>
      <c r="F85" s="17">
        <v>568</v>
      </c>
      <c r="G85" s="17" t="s">
        <v>100</v>
      </c>
      <c r="H85" s="17">
        <v>764</v>
      </c>
      <c r="I85" s="48">
        <f>H85/510*100</f>
        <v>149.80392156862746</v>
      </c>
      <c r="J85" s="17">
        <v>771</v>
      </c>
      <c r="K85" s="48" t="s">
        <v>100</v>
      </c>
      <c r="L85" s="17">
        <v>848</v>
      </c>
      <c r="M85" s="48">
        <f t="shared" si="4"/>
        <v>110.99476439790577</v>
      </c>
      <c r="N85" s="17">
        <v>869</v>
      </c>
      <c r="O85" s="17" t="s">
        <v>100</v>
      </c>
      <c r="P85" s="47">
        <v>870</v>
      </c>
      <c r="Q85" s="48">
        <f t="shared" si="5"/>
        <v>102.59433962264151</v>
      </c>
    </row>
    <row r="86" spans="1:17" ht="75" customHeight="1">
      <c r="A86" s="31" t="s">
        <v>199</v>
      </c>
      <c r="B86" s="28" t="s">
        <v>115</v>
      </c>
      <c r="C86" s="23" t="s">
        <v>92</v>
      </c>
      <c r="D86" s="9"/>
      <c r="E86" s="9"/>
      <c r="F86" s="17">
        <v>1133</v>
      </c>
      <c r="G86" s="17" t="s">
        <v>100</v>
      </c>
      <c r="H86" s="17">
        <v>1117</v>
      </c>
      <c r="I86" s="48">
        <f>1052/H86*100</f>
        <v>94.18084153983885</v>
      </c>
      <c r="J86" s="50">
        <v>1438</v>
      </c>
      <c r="K86" s="48" t="s">
        <v>100</v>
      </c>
      <c r="L86" s="17">
        <v>1484</v>
      </c>
      <c r="M86" s="48">
        <f t="shared" si="4"/>
        <v>132.85586392121755</v>
      </c>
      <c r="N86" s="17">
        <v>1507</v>
      </c>
      <c r="O86" s="17" t="s">
        <v>100</v>
      </c>
      <c r="P86" s="47">
        <v>1510</v>
      </c>
      <c r="Q86" s="48">
        <f t="shared" si="5"/>
        <v>101.75202156334231</v>
      </c>
    </row>
    <row r="87" spans="1:17" s="11" customFormat="1" ht="87" customHeight="1">
      <c r="A87" s="31" t="s">
        <v>200</v>
      </c>
      <c r="B87" s="22" t="s">
        <v>107</v>
      </c>
      <c r="C87" s="23" t="s">
        <v>7</v>
      </c>
      <c r="D87" s="10"/>
      <c r="E87" s="10"/>
      <c r="F87" s="48">
        <f>H87</f>
        <v>83.28681478173495</v>
      </c>
      <c r="G87" s="17" t="s">
        <v>100</v>
      </c>
      <c r="H87" s="48">
        <f>746/895.7*100</f>
        <v>83.28681478173495</v>
      </c>
      <c r="I87" s="48">
        <f>H87/83*100</f>
        <v>100.3455599779939</v>
      </c>
      <c r="J87" s="48">
        <f>L87</f>
        <v>84.23941729124881</v>
      </c>
      <c r="K87" s="48" t="s">
        <v>100</v>
      </c>
      <c r="L87" s="48">
        <f>798/947.3*100</f>
        <v>84.23941729124881</v>
      </c>
      <c r="M87" s="48">
        <f t="shared" si="4"/>
        <v>101.14376148494848</v>
      </c>
      <c r="N87" s="48">
        <f>L87</f>
        <v>84.23941729124881</v>
      </c>
      <c r="O87" s="17" t="s">
        <v>100</v>
      </c>
      <c r="P87" s="51">
        <f>N87</f>
        <v>84.23941729124881</v>
      </c>
      <c r="Q87" s="17" t="s">
        <v>100</v>
      </c>
    </row>
    <row r="88" spans="1:17" s="11" customFormat="1" ht="36" customHeight="1">
      <c r="A88" s="31" t="s">
        <v>201</v>
      </c>
      <c r="B88" s="18" t="s">
        <v>108</v>
      </c>
      <c r="C88" s="17" t="s">
        <v>7</v>
      </c>
      <c r="D88" s="10"/>
      <c r="E88" s="10"/>
      <c r="F88" s="17">
        <v>96.2</v>
      </c>
      <c r="G88" s="17" t="s">
        <v>100</v>
      </c>
      <c r="H88" s="17">
        <v>96.2</v>
      </c>
      <c r="I88" s="48">
        <f>H88/96.1*100</f>
        <v>100.10405827263268</v>
      </c>
      <c r="J88" s="48">
        <f>L88</f>
        <v>96.48474612055315</v>
      </c>
      <c r="K88" s="48" t="s">
        <v>100</v>
      </c>
      <c r="L88" s="48">
        <f>914/947.3*100</f>
        <v>96.48474612055315</v>
      </c>
      <c r="M88" s="48">
        <f t="shared" si="4"/>
        <v>100.2959938883089</v>
      </c>
      <c r="N88" s="48">
        <f>L88</f>
        <v>96.48474612055315</v>
      </c>
      <c r="O88" s="17" t="s">
        <v>100</v>
      </c>
      <c r="P88" s="51">
        <f>N88</f>
        <v>96.48474612055315</v>
      </c>
      <c r="Q88" s="17" t="s">
        <v>100</v>
      </c>
    </row>
    <row r="89" spans="1:17" s="11" customFormat="1" ht="39.75" customHeight="1">
      <c r="A89" s="31" t="s">
        <v>202</v>
      </c>
      <c r="B89" s="18" t="s">
        <v>109</v>
      </c>
      <c r="C89" s="17" t="s">
        <v>7</v>
      </c>
      <c r="D89" s="10"/>
      <c r="E89" s="10"/>
      <c r="F89" s="17">
        <v>89.9</v>
      </c>
      <c r="G89" s="17" t="s">
        <v>100</v>
      </c>
      <c r="H89" s="17">
        <v>89.9</v>
      </c>
      <c r="I89" s="48">
        <f>H89/89.8*100</f>
        <v>100.11135857461026</v>
      </c>
      <c r="J89" s="48">
        <f aca="true" t="shared" si="6" ref="J89:J94">L89</f>
        <v>90.57320806502692</v>
      </c>
      <c r="K89" s="48" t="s">
        <v>100</v>
      </c>
      <c r="L89" s="48">
        <f>858/947.3*100</f>
        <v>90.57320806502692</v>
      </c>
      <c r="M89" s="48">
        <f t="shared" si="4"/>
        <v>100.74884100670403</v>
      </c>
      <c r="N89" s="48">
        <f aca="true" t="shared" si="7" ref="N89:N94">L89</f>
        <v>90.57320806502692</v>
      </c>
      <c r="O89" s="17" t="s">
        <v>100</v>
      </c>
      <c r="P89" s="51">
        <f aca="true" t="shared" si="8" ref="P89:P94">N89</f>
        <v>90.57320806502692</v>
      </c>
      <c r="Q89" s="17" t="s">
        <v>100</v>
      </c>
    </row>
    <row r="90" spans="1:17" s="11" customFormat="1" ht="33.75" customHeight="1">
      <c r="A90" s="31" t="s">
        <v>203</v>
      </c>
      <c r="B90" s="18" t="s">
        <v>110</v>
      </c>
      <c r="C90" s="17" t="s">
        <v>7</v>
      </c>
      <c r="D90" s="10"/>
      <c r="E90" s="10"/>
      <c r="F90" s="17">
        <v>96.7</v>
      </c>
      <c r="G90" s="17" t="s">
        <v>100</v>
      </c>
      <c r="H90" s="17">
        <v>96.7</v>
      </c>
      <c r="I90" s="48">
        <f>H90/96.6*100</f>
        <v>100.10351966873708</v>
      </c>
      <c r="J90" s="48">
        <f t="shared" si="6"/>
        <v>96.97033674654281</v>
      </c>
      <c r="K90" s="17" t="s">
        <v>100</v>
      </c>
      <c r="L90" s="48">
        <f>918.6/947.3*100</f>
        <v>96.97033674654281</v>
      </c>
      <c r="M90" s="48">
        <f t="shared" si="4"/>
        <v>100.27956230252617</v>
      </c>
      <c r="N90" s="48">
        <f t="shared" si="7"/>
        <v>96.97033674654281</v>
      </c>
      <c r="O90" s="17" t="s">
        <v>100</v>
      </c>
      <c r="P90" s="51">
        <f t="shared" si="8"/>
        <v>96.97033674654281</v>
      </c>
      <c r="Q90" s="17" t="s">
        <v>100</v>
      </c>
    </row>
    <row r="91" spans="1:17" s="11" customFormat="1" ht="38.25" customHeight="1">
      <c r="A91" s="31" t="s">
        <v>204</v>
      </c>
      <c r="B91" s="18" t="s">
        <v>111</v>
      </c>
      <c r="C91" s="17" t="s">
        <v>7</v>
      </c>
      <c r="D91" s="10"/>
      <c r="E91" s="10"/>
      <c r="F91" s="17">
        <v>81.7</v>
      </c>
      <c r="G91" s="17" t="s">
        <v>100</v>
      </c>
      <c r="H91" s="17">
        <v>81.7</v>
      </c>
      <c r="I91" s="48">
        <f>H91/81.4*100</f>
        <v>100.36855036855037</v>
      </c>
      <c r="J91" s="48">
        <f t="shared" si="6"/>
        <v>82.85653963897393</v>
      </c>
      <c r="K91" s="17" t="s">
        <v>100</v>
      </c>
      <c r="L91" s="48">
        <f>784.9/947.3*100</f>
        <v>82.85653963897393</v>
      </c>
      <c r="M91" s="48">
        <f t="shared" si="4"/>
        <v>101.41559319335853</v>
      </c>
      <c r="N91" s="48">
        <f t="shared" si="7"/>
        <v>82.85653963897393</v>
      </c>
      <c r="O91" s="17" t="s">
        <v>100</v>
      </c>
      <c r="P91" s="51">
        <f t="shared" si="8"/>
        <v>82.85653963897393</v>
      </c>
      <c r="Q91" s="17" t="s">
        <v>100</v>
      </c>
    </row>
    <row r="92" spans="1:17" s="11" customFormat="1" ht="25.5" customHeight="1">
      <c r="A92" s="31" t="s">
        <v>205</v>
      </c>
      <c r="B92" s="18" t="s">
        <v>112</v>
      </c>
      <c r="C92" s="17" t="s">
        <v>7</v>
      </c>
      <c r="D92" s="10"/>
      <c r="E92" s="10"/>
      <c r="F92" s="17">
        <v>97.6</v>
      </c>
      <c r="G92" s="17" t="s">
        <v>100</v>
      </c>
      <c r="H92" s="17">
        <v>97.6</v>
      </c>
      <c r="I92" s="48">
        <f>H92/97.5*100</f>
        <v>100.1025641025641</v>
      </c>
      <c r="J92" s="48">
        <f t="shared" si="6"/>
        <v>97.81484218304655</v>
      </c>
      <c r="K92" s="17" t="s">
        <v>100</v>
      </c>
      <c r="L92" s="48">
        <f>926.6/947.3*100</f>
        <v>97.81484218304655</v>
      </c>
      <c r="M92" s="48">
        <f t="shared" si="4"/>
        <v>100.22012518754771</v>
      </c>
      <c r="N92" s="48">
        <f t="shared" si="7"/>
        <v>97.81484218304655</v>
      </c>
      <c r="O92" s="17" t="s">
        <v>100</v>
      </c>
      <c r="P92" s="51">
        <f t="shared" si="8"/>
        <v>97.81484218304655</v>
      </c>
      <c r="Q92" s="17" t="s">
        <v>100</v>
      </c>
    </row>
    <row r="93" spans="1:17" s="11" customFormat="1" ht="39.75" customHeight="1">
      <c r="A93" s="31" t="s">
        <v>206</v>
      </c>
      <c r="B93" s="18" t="s">
        <v>116</v>
      </c>
      <c r="C93" s="17" t="s">
        <v>7</v>
      </c>
      <c r="D93" s="10"/>
      <c r="E93" s="10"/>
      <c r="F93" s="17">
        <v>83.3</v>
      </c>
      <c r="G93" s="17" t="s">
        <v>100</v>
      </c>
      <c r="H93" s="17">
        <v>83.3</v>
      </c>
      <c r="I93" s="48">
        <f>H93/83*100</f>
        <v>100.36144578313252</v>
      </c>
      <c r="J93" s="48">
        <f t="shared" si="6"/>
        <v>84.23941729124881</v>
      </c>
      <c r="K93" s="17" t="s">
        <v>100</v>
      </c>
      <c r="L93" s="48">
        <f>798/947.3*100</f>
        <v>84.23941729124881</v>
      </c>
      <c r="M93" s="48">
        <f t="shared" si="4"/>
        <v>101.12775185023868</v>
      </c>
      <c r="N93" s="48">
        <f t="shared" si="7"/>
        <v>84.23941729124881</v>
      </c>
      <c r="O93" s="17" t="s">
        <v>100</v>
      </c>
      <c r="P93" s="51">
        <f t="shared" si="8"/>
        <v>84.23941729124881</v>
      </c>
      <c r="Q93" s="17" t="s">
        <v>100</v>
      </c>
    </row>
    <row r="94" spans="1:17" s="11" customFormat="1" ht="38.25" customHeight="1">
      <c r="A94" s="31" t="s">
        <v>207</v>
      </c>
      <c r="B94" s="18" t="s">
        <v>113</v>
      </c>
      <c r="C94" s="17" t="s">
        <v>7</v>
      </c>
      <c r="D94" s="10"/>
      <c r="E94" s="10"/>
      <c r="F94" s="17">
        <v>2</v>
      </c>
      <c r="G94" s="17" t="s">
        <v>100</v>
      </c>
      <c r="H94" s="17">
        <v>2</v>
      </c>
      <c r="I94" s="48">
        <f>H94/2.1*100</f>
        <v>95.23809523809523</v>
      </c>
      <c r="J94" s="48">
        <f t="shared" si="6"/>
        <v>1.9212498680460255</v>
      </c>
      <c r="K94" s="17" t="s">
        <v>100</v>
      </c>
      <c r="L94" s="48">
        <f>18.2/947.3*100</f>
        <v>1.9212498680460255</v>
      </c>
      <c r="M94" s="48">
        <f t="shared" si="4"/>
        <v>96.06249340230127</v>
      </c>
      <c r="N94" s="48">
        <f t="shared" si="7"/>
        <v>1.9212498680460255</v>
      </c>
      <c r="O94" s="17" t="s">
        <v>100</v>
      </c>
      <c r="P94" s="51">
        <f t="shared" si="8"/>
        <v>1.9212498680460255</v>
      </c>
      <c r="Q94" s="17" t="s">
        <v>100</v>
      </c>
    </row>
    <row r="95" spans="1:17" ht="22.5" customHeight="1">
      <c r="A95" s="32" t="s">
        <v>208</v>
      </c>
      <c r="B95" s="71" t="s">
        <v>42</v>
      </c>
      <c r="C95" s="7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35"/>
      <c r="Q95" s="35"/>
    </row>
    <row r="96" spans="1:17" ht="54" customHeight="1">
      <c r="A96" s="31" t="s">
        <v>209</v>
      </c>
      <c r="B96" s="18" t="s">
        <v>52</v>
      </c>
      <c r="C96" s="17" t="s">
        <v>43</v>
      </c>
      <c r="D96" s="9"/>
      <c r="E96" s="9"/>
      <c r="F96" s="9">
        <v>49127.4</v>
      </c>
      <c r="G96" s="36">
        <v>111.8216767538359</v>
      </c>
      <c r="H96" s="9">
        <v>48354.4</v>
      </c>
      <c r="I96" s="36">
        <v>111.92267275260744</v>
      </c>
      <c r="J96" s="9">
        <v>54710.9</v>
      </c>
      <c r="K96" s="36">
        <v>111.36534805424265</v>
      </c>
      <c r="L96" s="9">
        <v>53571</v>
      </c>
      <c r="M96" s="36">
        <v>110.78826332246909</v>
      </c>
      <c r="N96" s="9">
        <v>61164</v>
      </c>
      <c r="O96" s="36">
        <v>111.7949074133308</v>
      </c>
      <c r="P96" s="45">
        <v>59850</v>
      </c>
      <c r="Q96" s="53">
        <v>111.72089376715013</v>
      </c>
    </row>
    <row r="97" spans="1:17" ht="22.5" customHeight="1">
      <c r="A97" s="31" t="s">
        <v>210</v>
      </c>
      <c r="B97" s="18" t="s">
        <v>44</v>
      </c>
      <c r="C97" s="17" t="s">
        <v>43</v>
      </c>
      <c r="D97" s="9"/>
      <c r="E97" s="9"/>
      <c r="F97" s="9">
        <v>35875</v>
      </c>
      <c r="G97" s="36">
        <v>110.04601226993864</v>
      </c>
      <c r="H97" s="9">
        <v>36278.6</v>
      </c>
      <c r="I97" s="36">
        <v>108.78140929535232</v>
      </c>
      <c r="J97" s="9">
        <v>39104</v>
      </c>
      <c r="K97" s="36">
        <v>109.00069686411149</v>
      </c>
      <c r="L97" s="9">
        <v>38758</v>
      </c>
      <c r="M97" s="36">
        <v>106.83433208558213</v>
      </c>
      <c r="N97" s="9">
        <v>40950</v>
      </c>
      <c r="O97" s="36">
        <v>104.72074468085107</v>
      </c>
      <c r="P97" s="45">
        <v>41072.6</v>
      </c>
      <c r="Q97" s="53">
        <v>105.97192837607719</v>
      </c>
    </row>
    <row r="98" spans="1:17" ht="19.5" customHeight="1">
      <c r="A98" s="31" t="s">
        <v>211</v>
      </c>
      <c r="B98" s="18" t="s">
        <v>45</v>
      </c>
      <c r="C98" s="17" t="s">
        <v>43</v>
      </c>
      <c r="D98" s="9"/>
      <c r="E98" s="9"/>
      <c r="F98" s="9">
        <v>144900</v>
      </c>
      <c r="G98" s="36">
        <v>100.2</v>
      </c>
      <c r="H98" s="9">
        <v>178100</v>
      </c>
      <c r="I98" s="36">
        <v>99.5</v>
      </c>
      <c r="J98" s="9">
        <v>134200</v>
      </c>
      <c r="K98" s="36">
        <v>92.6</v>
      </c>
      <c r="L98" s="9">
        <v>185700</v>
      </c>
      <c r="M98" s="36">
        <v>104.3</v>
      </c>
      <c r="N98" s="9">
        <v>140500</v>
      </c>
      <c r="O98" s="36">
        <v>104.7</v>
      </c>
      <c r="P98" s="45">
        <v>194900</v>
      </c>
      <c r="Q98" s="45">
        <v>104.9</v>
      </c>
    </row>
    <row r="99" spans="1:17" ht="34.5" customHeight="1">
      <c r="A99" s="31" t="s">
        <v>212</v>
      </c>
      <c r="B99" s="18" t="s">
        <v>53</v>
      </c>
      <c r="C99" s="17" t="s">
        <v>7</v>
      </c>
      <c r="D99" s="9"/>
      <c r="E99" s="9" t="s">
        <v>100</v>
      </c>
      <c r="F99" s="9">
        <v>101.4</v>
      </c>
      <c r="G99" s="36" t="s">
        <v>100</v>
      </c>
      <c r="H99" s="9">
        <v>100.9</v>
      </c>
      <c r="I99" s="36" t="s">
        <v>100</v>
      </c>
      <c r="J99" s="9">
        <v>101.7</v>
      </c>
      <c r="K99" s="36" t="s">
        <v>100</v>
      </c>
      <c r="L99" s="9">
        <v>109.5</v>
      </c>
      <c r="M99" s="36" t="s">
        <v>100</v>
      </c>
      <c r="N99" s="9">
        <v>101.8</v>
      </c>
      <c r="O99" s="36" t="s">
        <v>100</v>
      </c>
      <c r="P99" s="45">
        <v>101.1</v>
      </c>
      <c r="Q99" s="36" t="s">
        <v>100</v>
      </c>
    </row>
    <row r="100" spans="1:17" ht="32.25" customHeight="1">
      <c r="A100" s="31" t="s">
        <v>213</v>
      </c>
      <c r="B100" s="18" t="s">
        <v>46</v>
      </c>
      <c r="C100" s="17" t="s">
        <v>43</v>
      </c>
      <c r="D100" s="9"/>
      <c r="E100" s="9"/>
      <c r="F100" s="9">
        <v>12194.4</v>
      </c>
      <c r="G100" s="36">
        <v>135.6003069087836</v>
      </c>
      <c r="H100" s="9">
        <v>12032.1</v>
      </c>
      <c r="I100" s="36">
        <v>119.88820358505794</v>
      </c>
      <c r="J100" s="9">
        <v>13138.8</v>
      </c>
      <c r="K100" s="36">
        <v>107.74453847667782</v>
      </c>
      <c r="L100" s="9">
        <v>13144.5</v>
      </c>
      <c r="M100" s="36">
        <v>109.24526890567732</v>
      </c>
      <c r="N100" s="9">
        <v>14484.2</v>
      </c>
      <c r="O100" s="36">
        <v>110.23990014308767</v>
      </c>
      <c r="P100" s="45">
        <v>14484.2</v>
      </c>
      <c r="Q100" s="53">
        <v>110.19209555327323</v>
      </c>
    </row>
    <row r="101" spans="1:17" ht="40.5" customHeight="1">
      <c r="A101" s="31" t="s">
        <v>214</v>
      </c>
      <c r="B101" s="18" t="s">
        <v>47</v>
      </c>
      <c r="C101" s="17" t="s">
        <v>7</v>
      </c>
      <c r="D101" s="9"/>
      <c r="E101" s="9" t="s">
        <v>100</v>
      </c>
      <c r="F101" s="9">
        <v>174.1</v>
      </c>
      <c r="G101" s="9" t="s">
        <v>100</v>
      </c>
      <c r="H101" s="9">
        <v>171.8</v>
      </c>
      <c r="I101" s="36" t="s">
        <v>100</v>
      </c>
      <c r="J101" s="9">
        <v>171.5</v>
      </c>
      <c r="K101" s="9" t="s">
        <v>100</v>
      </c>
      <c r="L101" s="9">
        <v>176.4</v>
      </c>
      <c r="M101" s="36" t="s">
        <v>100</v>
      </c>
      <c r="N101" s="9">
        <v>192.6</v>
      </c>
      <c r="O101" s="36" t="s">
        <v>100</v>
      </c>
      <c r="P101" s="45">
        <v>191</v>
      </c>
      <c r="Q101" s="36" t="s">
        <v>100</v>
      </c>
    </row>
    <row r="102" spans="1:17" ht="24.75" customHeight="1">
      <c r="A102" s="31" t="s">
        <v>215</v>
      </c>
      <c r="B102" s="18" t="s">
        <v>86</v>
      </c>
      <c r="C102" s="17" t="s">
        <v>48</v>
      </c>
      <c r="D102" s="9"/>
      <c r="E102" s="9"/>
      <c r="F102" s="57">
        <v>95.8</v>
      </c>
      <c r="G102" s="57">
        <v>97.8</v>
      </c>
      <c r="H102" s="61">
        <v>115.7</v>
      </c>
      <c r="I102" s="57">
        <v>94.5</v>
      </c>
      <c r="J102" s="57">
        <v>83.9</v>
      </c>
      <c r="K102" s="57">
        <v>87.6</v>
      </c>
      <c r="L102" s="57">
        <v>119.9</v>
      </c>
      <c r="M102" s="57">
        <v>103.6</v>
      </c>
      <c r="N102" s="62">
        <v>87</v>
      </c>
      <c r="O102" s="57">
        <v>103.7</v>
      </c>
      <c r="P102" s="59">
        <v>125.8</v>
      </c>
      <c r="Q102" s="59">
        <v>104.9</v>
      </c>
    </row>
    <row r="103" spans="1:17" ht="23.25" customHeight="1">
      <c r="A103" s="31" t="s">
        <v>216</v>
      </c>
      <c r="B103" s="18" t="s">
        <v>87</v>
      </c>
      <c r="C103" s="17" t="s">
        <v>48</v>
      </c>
      <c r="D103" s="9"/>
      <c r="E103" s="9"/>
      <c r="F103" s="57">
        <v>39.7</v>
      </c>
      <c r="G103" s="57">
        <v>105.3</v>
      </c>
      <c r="H103" s="61">
        <v>51.2</v>
      </c>
      <c r="I103" s="57">
        <v>104.5</v>
      </c>
      <c r="J103" s="57">
        <v>40.9</v>
      </c>
      <c r="K103" s="62">
        <v>103</v>
      </c>
      <c r="L103" s="62">
        <v>53</v>
      </c>
      <c r="M103" s="57">
        <v>103.5</v>
      </c>
      <c r="N103" s="57">
        <v>42.5</v>
      </c>
      <c r="O103" s="57">
        <v>103.9</v>
      </c>
      <c r="P103" s="59">
        <v>55.1</v>
      </c>
      <c r="Q103" s="60">
        <v>104</v>
      </c>
    </row>
    <row r="104" spans="1:17" ht="56.25" customHeight="1">
      <c r="A104" s="31" t="s">
        <v>217</v>
      </c>
      <c r="B104" s="14" t="s">
        <v>88</v>
      </c>
      <c r="C104" s="21" t="s">
        <v>68</v>
      </c>
      <c r="D104" s="9"/>
      <c r="E104" s="9"/>
      <c r="F104" s="9">
        <v>7.2</v>
      </c>
      <c r="G104" s="9">
        <v>82.8</v>
      </c>
      <c r="H104" s="9">
        <v>11.1</v>
      </c>
      <c r="I104" s="9">
        <v>127.6</v>
      </c>
      <c r="J104" s="9">
        <v>9.7</v>
      </c>
      <c r="K104" s="36">
        <f>SUM(J104/F104*100)</f>
        <v>134.7222222222222</v>
      </c>
      <c r="L104" s="9">
        <v>12.3</v>
      </c>
      <c r="M104" s="36">
        <f>SUM(L104/H104*100)</f>
        <v>110.8108108108108</v>
      </c>
      <c r="N104" s="9">
        <v>13.1</v>
      </c>
      <c r="O104" s="36">
        <f>SUM(N104/J104*100)</f>
        <v>135.0515463917526</v>
      </c>
      <c r="P104" s="35">
        <v>13.2</v>
      </c>
      <c r="Q104" s="37">
        <f>SUM(P104/L104*100)</f>
        <v>107.31707317073169</v>
      </c>
    </row>
    <row r="105" spans="2:15" ht="17.25" customHeight="1">
      <c r="B105" s="6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75" hidden="1">
      <c r="B106" s="6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ht="15.75">
      <c r="B107" s="5" t="s">
        <v>99</v>
      </c>
    </row>
    <row r="108" ht="15.75">
      <c r="B108" s="2" t="s">
        <v>91</v>
      </c>
    </row>
    <row r="109" ht="18.75">
      <c r="B109" s="76"/>
    </row>
    <row r="111" ht="12.75">
      <c r="B111" s="5"/>
    </row>
  </sheetData>
  <sheetProtection/>
  <mergeCells count="16">
    <mergeCell ref="B74:C74"/>
    <mergeCell ref="B95:C95"/>
    <mergeCell ref="B40:C40"/>
    <mergeCell ref="B43:C43"/>
    <mergeCell ref="B55:C55"/>
    <mergeCell ref="B46:C46"/>
    <mergeCell ref="B59:C59"/>
    <mergeCell ref="B68:C68"/>
    <mergeCell ref="B37:C37"/>
    <mergeCell ref="B17:C17"/>
    <mergeCell ref="B3:O3"/>
    <mergeCell ref="B4:O4"/>
    <mergeCell ref="B7:C7"/>
    <mergeCell ref="B34:C34"/>
    <mergeCell ref="B26:C26"/>
    <mergeCell ref="B11:C11"/>
  </mergeCells>
  <printOptions/>
  <pageMargins left="0.31496062992125984" right="0.35433070866141736" top="0.3937007874015748" bottom="0.3937007874015748" header="0.5118110236220472" footer="0.5118110236220472"/>
  <pageSetup horizontalDpi="600" verticalDpi="600" orientation="landscape" paperSize="9" scale="59" r:id="rId1"/>
  <rowBreaks count="4" manualBreakCount="4">
    <brk id="25" max="255" man="1"/>
    <brk id="45" max="255" man="1"/>
    <brk id="67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Грудцына Ирина Викторовна</cp:lastModifiedBy>
  <cp:lastPrinted>2012-10-25T08:15:36Z</cp:lastPrinted>
  <dcterms:created xsi:type="dcterms:W3CDTF">2007-04-10T02:31:52Z</dcterms:created>
  <dcterms:modified xsi:type="dcterms:W3CDTF">2012-10-26T11:18:53Z</dcterms:modified>
  <cp:category/>
  <cp:version/>
  <cp:contentType/>
  <cp:contentStatus/>
</cp:coreProperties>
</file>