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35" windowHeight="7140" activeTab="0"/>
  </bookViews>
  <sheets>
    <sheet name="НМЦК 09-1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<sst xmlns="http://schemas.openxmlformats.org/spreadsheetml/2006/main" count="297" uniqueCount="105">
  <si>
    <t>Наименование показателя</t>
  </si>
  <si>
    <t>Ки</t>
  </si>
  <si>
    <t>СНР</t>
  </si>
  <si>
    <t>БЗП</t>
  </si>
  <si>
    <t>МРОТ</t>
  </si>
  <si>
    <t>Дн</t>
  </si>
  <si>
    <t>Двп</t>
  </si>
  <si>
    <t>Дрк</t>
  </si>
  <si>
    <t>СВ</t>
  </si>
  <si>
    <t>РО</t>
  </si>
  <si>
    <t>Y</t>
  </si>
  <si>
    <t>U</t>
  </si>
  <si>
    <t>(Си*Ки)+КР+П)*Iинфл+НДС</t>
  </si>
  <si>
    <t>НДС</t>
  </si>
  <si>
    <t>Значения, изменяемые заказчиком</t>
  </si>
  <si>
    <t>Си=
(БЗП+Дн+Двп+Дрк+РО+СВ)*U</t>
  </si>
  <si>
    <t>КР=
(Си*Ки)*0,2</t>
  </si>
  <si>
    <t>П=
((Си*Ки)+КР)*0,05</t>
  </si>
  <si>
    <t>№ п/п</t>
  </si>
  <si>
    <t>Единица измерения</t>
  </si>
  <si>
    <t>мес</t>
  </si>
  <si>
    <t>час</t>
  </si>
  <si>
    <t>Период работы поста в ночное время (с 22:00 до 6:00)</t>
  </si>
  <si>
    <t>Общее количество дней охраны</t>
  </si>
  <si>
    <t>день</t>
  </si>
  <si>
    <t>Количество нерабочих праздничных дней</t>
  </si>
  <si>
    <t>руб/час</t>
  </si>
  <si>
    <t>Дополнительные коэффициенты:</t>
  </si>
  <si>
    <t>Массовые мероприятия</t>
  </si>
  <si>
    <t>Базовый коэффициент</t>
  </si>
  <si>
    <t>Наличие спецсредств</t>
  </si>
  <si>
    <t>Наличие оружия</t>
  </si>
  <si>
    <t>Объект антитеррора</t>
  </si>
  <si>
    <t>Допуск к гостайне</t>
  </si>
  <si>
    <t>Суммарное значение дополнительных коэффициентов не может превышать 0,35</t>
  </si>
  <si>
    <t>при наличии требований устанавливается 0,05</t>
  </si>
  <si>
    <t>при наличии требований устанавливается 0,2</t>
  </si>
  <si>
    <t>при наличии требований устанавливается 0,3</t>
  </si>
  <si>
    <t>при наличии требований устанавливается 0,1</t>
  </si>
  <si>
    <t>х</t>
  </si>
  <si>
    <t>руб/мес</t>
  </si>
  <si>
    <t>час/мес</t>
  </si>
  <si>
    <t>Индекс потребительских цен</t>
  </si>
  <si>
    <t>Cтсо</t>
  </si>
  <si>
    <t>Пояснения</t>
  </si>
  <si>
    <t>Минимальный размер оплаты труда</t>
  </si>
  <si>
    <t>Среднемесячное количество рабочих часов</t>
  </si>
  <si>
    <t>Сокращенное наименование показателя</t>
  </si>
  <si>
    <t>Базовая заработная плата</t>
  </si>
  <si>
    <t xml:space="preserve"> - </t>
  </si>
  <si>
    <t xml:space="preserve"> -</t>
  </si>
  <si>
    <t>Доплата за работу в ночное время</t>
  </si>
  <si>
    <t>указывается в соответствии с потребностями заказчика</t>
  </si>
  <si>
    <t>Доплата за работу в выходные  и праздничные дни</t>
  </si>
  <si>
    <t>Доплата за работу в районах Крайнего Севера и приравненных к ним местностях</t>
  </si>
  <si>
    <t>Резерв на отпуск</t>
  </si>
  <si>
    <t>Страховые взносы</t>
  </si>
  <si>
    <t>Ставка страховых взносов</t>
  </si>
  <si>
    <t>Корректирующий коэффициент</t>
  </si>
  <si>
    <t xml:space="preserve">рассчитывается автоматически </t>
  </si>
  <si>
    <t>Uд</t>
  </si>
  <si>
    <t>Uб</t>
  </si>
  <si>
    <t>Прямые затраты</t>
  </si>
  <si>
    <t>Количество часов работы работника по контракту на 1 посту охраны</t>
  </si>
  <si>
    <t>Косвенные расходы</t>
  </si>
  <si>
    <t>Стоимость выполнения работ по проектированию , монтажу и эксплутационному обслуживанию технических средств охраны</t>
  </si>
  <si>
    <t>Налог на добавленную стоимость</t>
  </si>
  <si>
    <t>Iинфл</t>
  </si>
  <si>
    <t>Количество постов охраны</t>
  </si>
  <si>
    <t>n</t>
  </si>
  <si>
    <t>Прибыль</t>
  </si>
  <si>
    <t>Значения, не изменяемые заказчиком</t>
  </si>
  <si>
    <t>Режим работы поста
(часов в сутки)</t>
  </si>
  <si>
    <t>Срок оказания охранных услуг (в месяцах)</t>
  </si>
  <si>
    <t>в случае, если охранные услуги не оказываются в ночное время (с 22:00 до 6:00 часов) указывается значение равное 0</t>
  </si>
  <si>
    <t>количество дней за весь срок оказания охранных услуг</t>
  </si>
  <si>
    <t>стоимость указывается без НДС, так как расчет НДС предусмотрен формулой расчета НМЦК</t>
  </si>
  <si>
    <t>принимается равным 1, если расчет НМЦК и начало срока действия контракта приходятся на один календарный год,
иначе рассчитывается как средне арифметическое между индексами на каждый год срока действия контракта в соответствии с ПП РФ от 14.11.2015 №1234</t>
  </si>
  <si>
    <t>НМЦК в месяц</t>
  </si>
  <si>
    <t>количество нерабочих праздничных дней за весь срок оказания охранных услуг (согласно производственному календарю);
в случае, если охранные услуги не оказываются в нерабочие праздничные дни указывается значение равное 0</t>
  </si>
  <si>
    <t xml:space="preserve">Uб = 1 - пост охраны в составе 1 работника с режимом работы 24 часа
Uб = 1,5 - пост охраны в составе 1 работника с режимом работы 12 часов
Uб = 2-0,0417*количество часов работы поста - пост охраны в составе 1 работника с режимом работы, отличным от 24 и 12 ч (но не более 24 ч и не менее 3 ч ) </t>
  </si>
  <si>
    <t>расчет произведен для одного поста охраны в составе одного работника;
в случае необходимости наличия нескольких постов охраны с одниковыми условиями и режимом работы значение показателя может быть изменено и расчет НМЦК будет произведен автоматически</t>
  </si>
  <si>
    <r>
      <rPr>
        <u val="single"/>
        <sz val="11"/>
        <color indexed="8"/>
        <rFont val="PT Astra Serif"/>
        <family val="1"/>
      </rPr>
      <t xml:space="preserve">Среднемесячное количество рабочих часов </t>
    </r>
    <r>
      <rPr>
        <sz val="11"/>
        <color theme="1"/>
        <rFont val="PT Astra Serif"/>
        <family val="2"/>
      </rPr>
      <t>Количество рабочих часов в год по производственному календарю на 2022 год для 40-часовой пятидневной раб.нед (12 мес с 01.01.2022)</t>
    </r>
  </si>
  <si>
    <t xml:space="preserve">Федеральным законом от 06.12.2021 N 406-ФЗ минимальный размер оплаты труда Российской Федерации (далее по тексту - МРОТ) с 01 января 2022 года установлен в размере 13 890 рублей в месяц . </t>
  </si>
  <si>
    <t>цена за чел/час (в руб.)</t>
  </si>
  <si>
    <t xml:space="preserve"> месяц</t>
  </si>
  <si>
    <t>месяц</t>
  </si>
  <si>
    <t>дней</t>
  </si>
  <si>
    <t>цена за чел/час в руб.</t>
  </si>
  <si>
    <t>сумма</t>
  </si>
  <si>
    <t>кол-во постов</t>
  </si>
  <si>
    <t>кол-во часов в месяц</t>
  </si>
  <si>
    <t>МРОТ - минимальный размер оплаты труда, установленный на дату расчета НМЦК в соответствии со статьей 133 Трудового кодекса Российской Федерации (Собрание законодательства Российской Федерации, 2002, N 1, ст. 3; 2007, N 17, ст. 1930). При отсутствии на территории соответствующего субъекта Российской Федерации регионального соглашения, заключенного в рамках реализации статьи 47 Трудового кодекса Российской Федерации (Собрание законодательства Российской Федерации, 2002, N 1, ст. 3; 2014, N 48, ст. 6639), используется значение МРОТ в соответствии с Федеральным законом от 19 июня 2000 г. N 82-ФЗ "О минимальном размере оплаты труда" (Собрание законодательства Российской Федерации, 2000, N 26, ст. 2729; 2021, N 1, ст. 12);</t>
  </si>
  <si>
    <t>сентябрь</t>
  </si>
  <si>
    <t>октябрь</t>
  </si>
  <si>
    <t>ноябрь</t>
  </si>
  <si>
    <t>декабрь</t>
  </si>
  <si>
    <t xml:space="preserve">В связи с превышением НМЦК, полученной в результате расчетов по приказу от 15.02.2021 г. № 45 над лимитами бюджетных обязательства, руководствуясь частью 2 статьи 72 Бюджетного кодекса Российской Федерации, НМЦК уменьшена до лимитов бюджетных обязательств 387 720 (триста восемьдесят семь тысяч семьсот двадцать) рублей 00 копеек.
</t>
  </si>
  <si>
    <t xml:space="preserve">ОНМЦК на 1 пост с 15.09.2022 по 31.12.2022 </t>
  </si>
  <si>
    <t>НМЦК на двух объектах</t>
  </si>
  <si>
    <r>
      <t>Обоснование начальной (максимальной) цены контракта на оказание услуг по физической охране охране объектов Муниципального бюджетного учреждения дополнительного образования "Детская школа искусств города Югорска"
(расчет произведен для одного поста охраны в составе одного работника на каждом посту и режимом работы 1</t>
    </r>
    <r>
      <rPr>
        <b/>
        <u val="single"/>
        <sz val="11"/>
        <color indexed="8"/>
        <rFont val="PT Astra Serif"/>
        <family val="0"/>
      </rPr>
      <t xml:space="preserve">2 часов в сутки на 2022 год (с 15.09 по 31.12) на объекте: 628260, ХМАО-Югра, г. Югорск, ул. 40 лет Победы, д. 12, </t>
    </r>
    <r>
      <rPr>
        <b/>
        <sz val="11"/>
        <color indexed="8"/>
        <rFont val="PT Astra Serif"/>
        <family val="0"/>
      </rPr>
      <t xml:space="preserve">
Расчет НМЦК произведен тарифным методом в соответсии с Приказом Росгвардии от 15.02.2021 N 45
"Об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
</t>
    </r>
  </si>
  <si>
    <r>
      <t>Обоснование начальной (максимальной) цены контракта на оказание услуг по физической охране охране объектов Муниципального бюджетного учреждения дополнительного образования "Детская школа искусств города Югорска"
(расчет произведен для двуходного поста охраны в составе одного работника на каждом посту и режимом работы 1</t>
    </r>
    <r>
      <rPr>
        <b/>
        <u val="single"/>
        <sz val="11"/>
        <color indexed="8"/>
        <rFont val="PT Astra Serif"/>
        <family val="0"/>
      </rPr>
      <t xml:space="preserve">2 часов в сутки (ПН-Пт) и 10 часов в сутки (Сб) на 2022 год (с 15.09 по 31.12)) на объекте: 628260, ХМАО-Югра, г. Югорск, ул. Никольская д. 7 А  </t>
    </r>
    <r>
      <rPr>
        <b/>
        <sz val="11"/>
        <color indexed="8"/>
        <rFont val="PT Astra Serif"/>
        <family val="0"/>
      </rPr>
      <t xml:space="preserve">      
Расчет НМЦК произведен тарифным методом в соответсии с Приказом Росгвардии от 15.02.2021 N 45
"Об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
</t>
    </r>
  </si>
  <si>
    <t>Приложение № 2</t>
  </si>
  <si>
    <t>Исполняющий обязанности заместителя директора по административно-хозяйственной части</t>
  </si>
  <si>
    <t>Горелик Анастасия Александровна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</si>
</sst>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"/>
    <numFmt numFmtId="173" formatCode="0.0"/>
    <numFmt numFmtId="174" formatCode="0.000000"/>
    <numFmt numFmtId="175" formatCode="0.00000"/>
    <numFmt numFmtId="176" formatCode="[$-FC19]d\ mmmm\ yyyy\ &quot;г.&quot;"/>
  </numFmts>
  <fonts count="58">
    <font>
      <sz val="11"/>
      <color theme="1"/>
      <name val="PT Astra Serif"/>
      <family val="2"/>
    </font>
    <font>
      <sz val="11"/>
      <color indexed="8"/>
      <name val="Calibri"/>
      <family val="2"/>
    </font>
    <font>
      <u val="single"/>
      <sz val="11"/>
      <color indexed="8"/>
      <name val="PT Astra Serif"/>
      <family val="1"/>
    </font>
    <font>
      <sz val="11"/>
      <name val="PT Astra Serif"/>
      <family val="2"/>
    </font>
    <font>
      <b/>
      <sz val="11"/>
      <color indexed="8"/>
      <name val="PT Astra Serif"/>
      <family val="0"/>
    </font>
    <font>
      <b/>
      <u val="single"/>
      <sz val="11"/>
      <color indexed="8"/>
      <name val="PT Astra Serif"/>
      <family val="0"/>
    </font>
    <font>
      <sz val="11"/>
      <color indexed="8"/>
      <name val="PT Astra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PT Astra Serif"/>
      <family val="2"/>
    </font>
    <font>
      <sz val="12"/>
      <color indexed="8"/>
      <name val="Times New Roman"/>
      <family val="1"/>
    </font>
    <font>
      <sz val="11"/>
      <color indexed="63"/>
      <name val="Arial"/>
      <family val="2"/>
    </font>
    <font>
      <b/>
      <sz val="12"/>
      <color indexed="8"/>
      <name val="Times New Roman"/>
      <family val="1"/>
    </font>
    <font>
      <b/>
      <u val="single"/>
      <sz val="11"/>
      <color indexed="10"/>
      <name val="PT Astra Serif"/>
      <family val="1"/>
    </font>
    <font>
      <b/>
      <sz val="14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PT Astra Serif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PT Astra Serif"/>
      <family val="2"/>
    </font>
    <font>
      <sz val="12"/>
      <color theme="1"/>
      <name val="Times New Roman"/>
      <family val="1"/>
    </font>
    <font>
      <sz val="11"/>
      <color rgb="FF202124"/>
      <name val="Arial"/>
      <family val="2"/>
    </font>
    <font>
      <sz val="11"/>
      <color rgb="FF0C0C0C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PT Astra Serif"/>
      <family val="1"/>
    </font>
    <font>
      <b/>
      <u val="single"/>
      <sz val="11"/>
      <color rgb="FFFF0000"/>
      <name val="PT Astra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wrapText="1"/>
    </xf>
    <xf numFmtId="4" fontId="0" fillId="0" borderId="10" xfId="0" applyNumberFormat="1" applyFill="1" applyBorder="1" applyAlignment="1">
      <alignment/>
    </xf>
    <xf numFmtId="4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4" fontId="48" fillId="0" borderId="10" xfId="0" applyNumberFormat="1" applyFont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2" fontId="48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4" fontId="48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4" fontId="48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4" fontId="48" fillId="34" borderId="10" xfId="0" applyNumberFormat="1" applyFont="1" applyFill="1" applyBorder="1" applyAlignment="1">
      <alignment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/>
    </xf>
    <xf numFmtId="4" fontId="5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vertical="center" wrapText="1"/>
    </xf>
    <xf numFmtId="0" fontId="48" fillId="34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wrapText="1"/>
    </xf>
    <xf numFmtId="172" fontId="0" fillId="0" borderId="0" xfId="0" applyNumberFormat="1" applyAlignment="1">
      <alignment/>
    </xf>
    <xf numFmtId="4" fontId="0" fillId="35" borderId="10" xfId="0" applyNumberForma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/>
    </xf>
    <xf numFmtId="2" fontId="52" fillId="0" borderId="10" xfId="0" applyNumberFormat="1" applyFont="1" applyBorder="1" applyAlignment="1">
      <alignment/>
    </xf>
    <xf numFmtId="3" fontId="53" fillId="36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2" fontId="52" fillId="0" borderId="10" xfId="0" applyNumberFormat="1" applyFont="1" applyBorder="1" applyAlignment="1">
      <alignment horizontal="center" vertical="center"/>
    </xf>
    <xf numFmtId="43" fontId="48" fillId="0" borderId="10" xfId="58" applyFont="1" applyBorder="1" applyAlignment="1">
      <alignment/>
    </xf>
    <xf numFmtId="43" fontId="52" fillId="0" borderId="10" xfId="58" applyFont="1" applyBorder="1" applyAlignment="1">
      <alignment horizontal="left"/>
    </xf>
    <xf numFmtId="43" fontId="52" fillId="0" borderId="11" xfId="58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4" fillId="0" borderId="16" xfId="0" applyFont="1" applyBorder="1" applyAlignment="1">
      <alignment wrapText="1"/>
    </xf>
    <xf numFmtId="0" fontId="48" fillId="0" borderId="0" xfId="0" applyFont="1" applyBorder="1" applyAlignment="1">
      <alignment vertical="center" wrapText="1"/>
    </xf>
    <xf numFmtId="0" fontId="0" fillId="0" borderId="16" xfId="0" applyFont="1" applyBorder="1" applyAlignment="1">
      <alignment wrapText="1"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wrapText="1"/>
    </xf>
    <xf numFmtId="4" fontId="0" fillId="0" borderId="16" xfId="0" applyNumberFormat="1" applyFill="1" applyBorder="1" applyAlignment="1">
      <alignment/>
    </xf>
    <xf numFmtId="4" fontId="0" fillId="35" borderId="16" xfId="0" applyNumberFormat="1" applyFill="1" applyBorder="1" applyAlignment="1">
      <alignment horizontal="justify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4" fontId="3" fillId="0" borderId="16" xfId="0" applyNumberFormat="1" applyFont="1" applyBorder="1" applyAlignment="1">
      <alignment wrapText="1"/>
    </xf>
    <xf numFmtId="4" fontId="3" fillId="0" borderId="16" xfId="0" applyNumberFormat="1" applyFont="1" applyBorder="1" applyAlignment="1">
      <alignment wrapText="1"/>
    </xf>
    <xf numFmtId="4" fontId="5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8" fillId="34" borderId="18" xfId="0" applyFont="1" applyFill="1" applyBorder="1" applyAlignment="1">
      <alignment horizontal="left" vertical="center" wrapText="1"/>
    </xf>
    <xf numFmtId="0" fontId="0" fillId="34" borderId="18" xfId="0" applyFill="1" applyBorder="1" applyAlignment="1">
      <alignment vertical="center" wrapText="1"/>
    </xf>
    <xf numFmtId="4" fontId="48" fillId="34" borderId="18" xfId="0" applyNumberFormat="1" applyFont="1" applyFill="1" applyBorder="1" applyAlignment="1">
      <alignment vertical="center" wrapText="1"/>
    </xf>
    <xf numFmtId="0" fontId="0" fillId="34" borderId="18" xfId="0" applyFill="1" applyBorder="1" applyAlignment="1">
      <alignment horizontal="center" vertical="center" wrapText="1"/>
    </xf>
    <xf numFmtId="4" fontId="48" fillId="34" borderId="18" xfId="0" applyNumberFormat="1" applyFont="1" applyFill="1" applyBorder="1" applyAlignment="1">
      <alignment horizontal="center" vertical="center" wrapText="1"/>
    </xf>
    <xf numFmtId="4" fontId="0" fillId="35" borderId="19" xfId="0" applyNumberFormat="1" applyFill="1" applyBorder="1" applyAlignment="1">
      <alignment/>
    </xf>
    <xf numFmtId="2" fontId="52" fillId="0" borderId="11" xfId="0" applyNumberFormat="1" applyFont="1" applyBorder="1" applyAlignment="1">
      <alignment/>
    </xf>
    <xf numFmtId="43" fontId="55" fillId="0" borderId="10" xfId="58" applyFont="1" applyBorder="1" applyAlignment="1">
      <alignment horizontal="left"/>
    </xf>
    <xf numFmtId="0" fontId="48" fillId="0" borderId="10" xfId="0" applyFont="1" applyBorder="1" applyAlignment="1">
      <alignment wrapText="1"/>
    </xf>
    <xf numFmtId="0" fontId="56" fillId="0" borderId="0" xfId="0" applyFont="1" applyAlignment="1">
      <alignment horizontal="right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tabSelected="1" zoomScalePageLayoutView="0" workbookViewId="0" topLeftCell="A73">
      <selection activeCell="D87" sqref="D87"/>
    </sheetView>
  </sheetViews>
  <sheetFormatPr defaultColWidth="8.796875" defaultRowHeight="14.25"/>
  <cols>
    <col min="1" max="1" width="8.09765625" style="0" customWidth="1"/>
    <col min="2" max="2" width="29.3984375" style="0" customWidth="1"/>
    <col min="3" max="3" width="15" style="0" customWidth="1"/>
    <col min="4" max="4" width="13.19921875" style="0" customWidth="1"/>
    <col min="5" max="5" width="20" style="0" customWidth="1"/>
    <col min="6" max="6" width="21.19921875" style="0" customWidth="1"/>
    <col min="7" max="7" width="87.19921875" style="0" customWidth="1"/>
  </cols>
  <sheetData>
    <row r="2" ht="18.75">
      <c r="G2" s="88" t="s">
        <v>102</v>
      </c>
    </row>
    <row r="3" spans="1:7" s="47" customFormat="1" ht="142.5" customHeight="1">
      <c r="A3" s="89" t="s">
        <v>100</v>
      </c>
      <c r="B3" s="90"/>
      <c r="C3" s="90"/>
      <c r="D3" s="90"/>
      <c r="E3" s="90"/>
      <c r="F3" s="90"/>
      <c r="G3" s="90"/>
    </row>
    <row r="5" spans="1:7" ht="42.75">
      <c r="A5" s="30" t="s">
        <v>18</v>
      </c>
      <c r="B5" s="30" t="s">
        <v>0</v>
      </c>
      <c r="C5" s="30" t="s">
        <v>47</v>
      </c>
      <c r="D5" s="30" t="s">
        <v>19</v>
      </c>
      <c r="E5" s="30" t="s">
        <v>14</v>
      </c>
      <c r="F5" s="30" t="s">
        <v>71</v>
      </c>
      <c r="G5" s="30" t="s">
        <v>44</v>
      </c>
    </row>
    <row r="6" spans="1:7" ht="120">
      <c r="A6" s="1">
        <v>1</v>
      </c>
      <c r="B6" s="15" t="s">
        <v>45</v>
      </c>
      <c r="C6" s="9" t="s">
        <v>4</v>
      </c>
      <c r="D6" s="6" t="s">
        <v>40</v>
      </c>
      <c r="E6" s="34" t="s">
        <v>39</v>
      </c>
      <c r="F6" s="54">
        <v>15279</v>
      </c>
      <c r="G6" s="55" t="s">
        <v>92</v>
      </c>
    </row>
    <row r="7" spans="1:7" ht="30">
      <c r="A7" s="1">
        <v>2</v>
      </c>
      <c r="B7" s="16" t="s">
        <v>46</v>
      </c>
      <c r="C7" s="16" t="s">
        <v>2</v>
      </c>
      <c r="D7" s="18" t="s">
        <v>41</v>
      </c>
      <c r="E7" s="12">
        <v>164.41</v>
      </c>
      <c r="F7" s="34" t="s">
        <v>39</v>
      </c>
      <c r="G7" s="4" t="s">
        <v>82</v>
      </c>
    </row>
    <row r="8" spans="1:7" ht="25.5" customHeight="1">
      <c r="A8" s="1">
        <v>3</v>
      </c>
      <c r="B8" s="9" t="s">
        <v>48</v>
      </c>
      <c r="C8" s="9" t="s">
        <v>3</v>
      </c>
      <c r="D8" s="6" t="s">
        <v>26</v>
      </c>
      <c r="E8" s="34" t="s">
        <v>39</v>
      </c>
      <c r="F8" s="31">
        <f>F6/E7</f>
        <v>92.93230338787178</v>
      </c>
      <c r="G8" s="2"/>
    </row>
    <row r="9" spans="1:7" ht="33.75" customHeight="1">
      <c r="A9" s="1">
        <v>4</v>
      </c>
      <c r="B9" s="16" t="s">
        <v>73</v>
      </c>
      <c r="C9" s="19" t="s">
        <v>49</v>
      </c>
      <c r="D9" s="20" t="s">
        <v>20</v>
      </c>
      <c r="E9" s="5">
        <v>4</v>
      </c>
      <c r="F9" s="34" t="s">
        <v>39</v>
      </c>
      <c r="G9" s="10" t="s">
        <v>52</v>
      </c>
    </row>
    <row r="10" spans="1:7" ht="28.5">
      <c r="A10" s="1">
        <v>5</v>
      </c>
      <c r="B10" s="16" t="s">
        <v>72</v>
      </c>
      <c r="C10" s="21" t="s">
        <v>50</v>
      </c>
      <c r="D10" s="20" t="s">
        <v>21</v>
      </c>
      <c r="E10" s="13">
        <v>12</v>
      </c>
      <c r="F10" s="34" t="s">
        <v>39</v>
      </c>
      <c r="G10" s="2" t="s">
        <v>52</v>
      </c>
    </row>
    <row r="11" spans="1:7" ht="30">
      <c r="A11" s="1">
        <v>6</v>
      </c>
      <c r="B11" s="16" t="s">
        <v>22</v>
      </c>
      <c r="C11" s="16" t="s">
        <v>49</v>
      </c>
      <c r="D11" s="20" t="s">
        <v>21</v>
      </c>
      <c r="E11" s="5">
        <v>0</v>
      </c>
      <c r="F11" s="34" t="s">
        <v>39</v>
      </c>
      <c r="G11" s="10" t="s">
        <v>74</v>
      </c>
    </row>
    <row r="12" spans="1:7" ht="30">
      <c r="A12" s="1">
        <v>7</v>
      </c>
      <c r="B12" s="9" t="s">
        <v>51</v>
      </c>
      <c r="C12" s="9" t="s">
        <v>5</v>
      </c>
      <c r="D12" s="7" t="s">
        <v>21</v>
      </c>
      <c r="E12" s="34" t="s">
        <v>39</v>
      </c>
      <c r="F12" s="32">
        <v>0</v>
      </c>
      <c r="G12" s="11"/>
    </row>
    <row r="13" spans="1:7" ht="15">
      <c r="A13" s="1">
        <v>8</v>
      </c>
      <c r="B13" s="16" t="s">
        <v>23</v>
      </c>
      <c r="C13" s="16" t="s">
        <v>50</v>
      </c>
      <c r="D13" s="22" t="s">
        <v>24</v>
      </c>
      <c r="E13" s="5">
        <v>90</v>
      </c>
      <c r="F13" s="34" t="s">
        <v>39</v>
      </c>
      <c r="G13" s="10" t="s">
        <v>75</v>
      </c>
    </row>
    <row r="14" spans="1:7" ht="75">
      <c r="A14" s="1">
        <v>9</v>
      </c>
      <c r="B14" s="16" t="s">
        <v>25</v>
      </c>
      <c r="C14" s="16" t="s">
        <v>50</v>
      </c>
      <c r="D14" s="22" t="s">
        <v>24</v>
      </c>
      <c r="E14" s="5">
        <v>0</v>
      </c>
      <c r="F14" s="34" t="s">
        <v>39</v>
      </c>
      <c r="G14" s="10" t="s">
        <v>79</v>
      </c>
    </row>
    <row r="15" spans="1:7" ht="30">
      <c r="A15" s="1">
        <v>10</v>
      </c>
      <c r="B15" s="9" t="s">
        <v>53</v>
      </c>
      <c r="C15" s="9" t="s">
        <v>6</v>
      </c>
      <c r="D15" s="7" t="s">
        <v>21</v>
      </c>
      <c r="E15" s="34" t="s">
        <v>39</v>
      </c>
      <c r="F15" s="32">
        <f>(F8*E14)/61</f>
        <v>0</v>
      </c>
      <c r="G15" s="10"/>
    </row>
    <row r="16" spans="1:7" ht="121.5" customHeight="1">
      <c r="A16" s="1">
        <v>11</v>
      </c>
      <c r="B16" s="16" t="s">
        <v>54</v>
      </c>
      <c r="C16" s="16" t="s">
        <v>7</v>
      </c>
      <c r="D16" s="22" t="s">
        <v>21</v>
      </c>
      <c r="E16" s="5">
        <v>0.5</v>
      </c>
      <c r="F16" s="32">
        <f>F8*E16</f>
        <v>46.46615169393589</v>
      </c>
      <c r="G16" s="46" t="s">
        <v>83</v>
      </c>
    </row>
    <row r="17" spans="1:7" ht="30" customHeight="1">
      <c r="A17" s="1">
        <v>12</v>
      </c>
      <c r="B17" s="9" t="s">
        <v>55</v>
      </c>
      <c r="C17" s="9" t="s">
        <v>9</v>
      </c>
      <c r="D17" s="40" t="s">
        <v>21</v>
      </c>
      <c r="E17" s="34" t="s">
        <v>39</v>
      </c>
      <c r="F17" s="32">
        <f>(F8+F12+F15+F16)/12</f>
        <v>11.616537923483973</v>
      </c>
      <c r="G17" s="2"/>
    </row>
    <row r="18" spans="1:7" ht="30.75" customHeight="1">
      <c r="A18" s="1">
        <v>13</v>
      </c>
      <c r="B18" s="9" t="s">
        <v>57</v>
      </c>
      <c r="C18" s="9" t="s">
        <v>10</v>
      </c>
      <c r="D18" s="8"/>
      <c r="E18" s="34" t="s">
        <v>39</v>
      </c>
      <c r="F18" s="33">
        <v>0.302</v>
      </c>
      <c r="G18" s="2"/>
    </row>
    <row r="19" spans="1:7" ht="40.5" customHeight="1">
      <c r="A19" s="1">
        <v>14</v>
      </c>
      <c r="B19" s="9" t="s">
        <v>56</v>
      </c>
      <c r="C19" s="9" t="s">
        <v>8</v>
      </c>
      <c r="D19" s="7" t="s">
        <v>26</v>
      </c>
      <c r="E19" s="34" t="s">
        <v>39</v>
      </c>
      <c r="F19" s="32">
        <f>(F8+F12+F15+F16+F17)*F18</f>
        <v>45.60652788759808</v>
      </c>
      <c r="G19" s="2"/>
    </row>
    <row r="20" spans="1:7" ht="15">
      <c r="A20" s="1">
        <v>15</v>
      </c>
      <c r="B20" s="9" t="s">
        <v>58</v>
      </c>
      <c r="C20" s="15" t="s">
        <v>11</v>
      </c>
      <c r="D20" s="9"/>
      <c r="E20" s="34" t="s">
        <v>39</v>
      </c>
      <c r="F20" s="34">
        <f>E21+F22</f>
        <v>1.6</v>
      </c>
      <c r="G20" s="2" t="s">
        <v>59</v>
      </c>
    </row>
    <row r="21" spans="1:7" ht="111" customHeight="1">
      <c r="A21" s="1">
        <v>16</v>
      </c>
      <c r="B21" s="23" t="s">
        <v>29</v>
      </c>
      <c r="C21" s="17" t="s">
        <v>61</v>
      </c>
      <c r="D21" s="23"/>
      <c r="E21" s="14">
        <v>1.5</v>
      </c>
      <c r="F21" s="34" t="s">
        <v>39</v>
      </c>
      <c r="G21" s="3" t="s">
        <v>80</v>
      </c>
    </row>
    <row r="22" spans="1:7" ht="15">
      <c r="A22" s="1">
        <v>17</v>
      </c>
      <c r="B22" s="9" t="s">
        <v>27</v>
      </c>
      <c r="C22" s="24" t="s">
        <v>60</v>
      </c>
      <c r="D22" s="9"/>
      <c r="E22" s="34" t="s">
        <v>39</v>
      </c>
      <c r="F22" s="34">
        <f>SUM(E23:E27)</f>
        <v>0.1</v>
      </c>
      <c r="G22" s="3" t="s">
        <v>34</v>
      </c>
    </row>
    <row r="23" spans="1:7" ht="15">
      <c r="A23" s="1">
        <v>18</v>
      </c>
      <c r="B23" s="17" t="s">
        <v>30</v>
      </c>
      <c r="C23" s="23" t="s">
        <v>50</v>
      </c>
      <c r="D23" s="23"/>
      <c r="E23" s="14">
        <v>0</v>
      </c>
      <c r="F23" s="34" t="s">
        <v>39</v>
      </c>
      <c r="G23" s="1" t="s">
        <v>35</v>
      </c>
    </row>
    <row r="24" spans="1:7" ht="15">
      <c r="A24" s="1">
        <v>19</v>
      </c>
      <c r="B24" s="42" t="s">
        <v>31</v>
      </c>
      <c r="C24" s="23" t="s">
        <v>50</v>
      </c>
      <c r="D24" s="23"/>
      <c r="E24" s="14">
        <v>0</v>
      </c>
      <c r="F24" s="34" t="s">
        <v>39</v>
      </c>
      <c r="G24" s="1" t="s">
        <v>36</v>
      </c>
    </row>
    <row r="25" spans="1:7" ht="15">
      <c r="A25" s="1">
        <v>20</v>
      </c>
      <c r="B25" s="17" t="s">
        <v>28</v>
      </c>
      <c r="C25" s="23" t="s">
        <v>50</v>
      </c>
      <c r="D25" s="23"/>
      <c r="E25" s="14">
        <v>0</v>
      </c>
      <c r="F25" s="34" t="s">
        <v>39</v>
      </c>
      <c r="G25" s="1" t="s">
        <v>37</v>
      </c>
    </row>
    <row r="26" spans="1:7" ht="15">
      <c r="A26" s="1">
        <v>21</v>
      </c>
      <c r="B26" s="17" t="s">
        <v>32</v>
      </c>
      <c r="C26" s="23" t="s">
        <v>50</v>
      </c>
      <c r="D26" s="23"/>
      <c r="E26" s="14">
        <v>0.1</v>
      </c>
      <c r="F26" s="34" t="s">
        <v>39</v>
      </c>
      <c r="G26" s="1" t="s">
        <v>38</v>
      </c>
    </row>
    <row r="27" spans="1:7" ht="15">
      <c r="A27" s="1">
        <v>22</v>
      </c>
      <c r="B27" s="17" t="s">
        <v>33</v>
      </c>
      <c r="C27" s="23" t="s">
        <v>50</v>
      </c>
      <c r="D27" s="23"/>
      <c r="E27" s="14">
        <v>0</v>
      </c>
      <c r="F27" s="34" t="s">
        <v>39</v>
      </c>
      <c r="G27" s="1" t="s">
        <v>35</v>
      </c>
    </row>
    <row r="28" spans="1:7" ht="45">
      <c r="A28" s="1">
        <v>23</v>
      </c>
      <c r="B28" s="9" t="s">
        <v>62</v>
      </c>
      <c r="C28" s="9" t="s">
        <v>15</v>
      </c>
      <c r="D28" s="7" t="s">
        <v>26</v>
      </c>
      <c r="E28" s="34" t="s">
        <v>39</v>
      </c>
      <c r="F28" s="32">
        <f>(F8+F12+F15+F16+F17+F19)*F20</f>
        <v>314.5944334286236</v>
      </c>
      <c r="G28" s="2"/>
    </row>
    <row r="29" spans="1:7" ht="45">
      <c r="A29" s="1">
        <v>24</v>
      </c>
      <c r="B29" s="9" t="s">
        <v>63</v>
      </c>
      <c r="C29" s="9" t="s">
        <v>1</v>
      </c>
      <c r="D29" s="9" t="s">
        <v>41</v>
      </c>
      <c r="E29" s="34" t="s">
        <v>39</v>
      </c>
      <c r="F29" s="34">
        <f>E13*E10/E9</f>
        <v>270</v>
      </c>
      <c r="G29" s="11"/>
    </row>
    <row r="30" spans="1:7" ht="75.75" customHeight="1">
      <c r="A30" s="1">
        <v>25</v>
      </c>
      <c r="B30" s="16" t="s">
        <v>68</v>
      </c>
      <c r="C30" s="16" t="s">
        <v>69</v>
      </c>
      <c r="D30" s="16"/>
      <c r="E30" s="5">
        <v>1</v>
      </c>
      <c r="F30" s="34" t="s">
        <v>39</v>
      </c>
      <c r="G30" s="44" t="s">
        <v>81</v>
      </c>
    </row>
    <row r="31" spans="1:7" ht="30">
      <c r="A31" s="1">
        <v>26</v>
      </c>
      <c r="B31" s="9" t="s">
        <v>64</v>
      </c>
      <c r="C31" s="9" t="s">
        <v>16</v>
      </c>
      <c r="D31" s="6" t="s">
        <v>40</v>
      </c>
      <c r="E31" s="34" t="s">
        <v>39</v>
      </c>
      <c r="F31" s="31">
        <f>(F28*F29)*E30*0.2</f>
        <v>16988.099405145676</v>
      </c>
      <c r="G31" s="2"/>
    </row>
    <row r="32" spans="1:7" ht="45">
      <c r="A32" s="1">
        <v>27</v>
      </c>
      <c r="B32" s="9" t="s">
        <v>70</v>
      </c>
      <c r="C32" s="9" t="s">
        <v>17</v>
      </c>
      <c r="D32" s="6" t="s">
        <v>40</v>
      </c>
      <c r="E32" s="34" t="s">
        <v>39</v>
      </c>
      <c r="F32" s="31">
        <f>((F28*F29)*E30+F31)*0.05</f>
        <v>5096.429821543703</v>
      </c>
      <c r="G32" s="2"/>
    </row>
    <row r="33" spans="1:7" ht="93" customHeight="1">
      <c r="A33" s="1">
        <v>28</v>
      </c>
      <c r="B33" s="16" t="s">
        <v>65</v>
      </c>
      <c r="C33" s="16" t="s">
        <v>43</v>
      </c>
      <c r="D33" s="25" t="s">
        <v>40</v>
      </c>
      <c r="E33" s="5">
        <v>0</v>
      </c>
      <c r="F33" s="34" t="s">
        <v>39</v>
      </c>
      <c r="G33" s="41" t="s">
        <v>76</v>
      </c>
    </row>
    <row r="34" spans="1:7" ht="15">
      <c r="A34" s="1">
        <v>29</v>
      </c>
      <c r="B34" s="9" t="s">
        <v>66</v>
      </c>
      <c r="C34" s="29" t="s">
        <v>13</v>
      </c>
      <c r="D34" s="26" t="s">
        <v>40</v>
      </c>
      <c r="E34" s="34" t="s">
        <v>39</v>
      </c>
      <c r="F34" s="31">
        <f>((F28*F29)*E30+F31+F32+E33)*20%</f>
        <v>21405.00525048355</v>
      </c>
      <c r="G34" s="39"/>
    </row>
    <row r="35" spans="1:7" ht="60">
      <c r="A35" s="1">
        <v>30</v>
      </c>
      <c r="B35" s="17" t="s">
        <v>42</v>
      </c>
      <c r="C35" s="27" t="s">
        <v>67</v>
      </c>
      <c r="D35" s="28"/>
      <c r="E35" s="14">
        <v>1</v>
      </c>
      <c r="F35" s="34" t="s">
        <v>39</v>
      </c>
      <c r="G35" s="10" t="s">
        <v>77</v>
      </c>
    </row>
    <row r="36" spans="1:7" ht="30">
      <c r="A36" s="1">
        <v>31</v>
      </c>
      <c r="B36" s="43" t="s">
        <v>78</v>
      </c>
      <c r="C36" s="35" t="s">
        <v>12</v>
      </c>
      <c r="D36" s="36" t="s">
        <v>40</v>
      </c>
      <c r="E36" s="34" t="s">
        <v>39</v>
      </c>
      <c r="F36" s="37">
        <f>((F28*F29)*E30+F31+F32+E33)*E35+F34</f>
        <v>128430.0315029013</v>
      </c>
      <c r="G36" s="38" t="s">
        <v>85</v>
      </c>
    </row>
    <row r="37" ht="15.75" customHeight="1" thickBot="1">
      <c r="F37" s="45"/>
    </row>
    <row r="38" spans="1:7" ht="143.25" customHeight="1">
      <c r="A38" s="93" t="s">
        <v>101</v>
      </c>
      <c r="B38" s="94"/>
      <c r="C38" s="94"/>
      <c r="D38" s="94"/>
      <c r="E38" s="94"/>
      <c r="F38" s="94"/>
      <c r="G38" s="95"/>
    </row>
    <row r="39" spans="1:7" ht="15">
      <c r="A39" s="60"/>
      <c r="B39" s="61"/>
      <c r="C39" s="61"/>
      <c r="D39" s="61"/>
      <c r="E39" s="61"/>
      <c r="F39" s="61"/>
      <c r="G39" s="62"/>
    </row>
    <row r="40" spans="1:7" ht="42.75">
      <c r="A40" s="63" t="s">
        <v>18</v>
      </c>
      <c r="B40" s="30" t="s">
        <v>0</v>
      </c>
      <c r="C40" s="30" t="s">
        <v>47</v>
      </c>
      <c r="D40" s="30" t="s">
        <v>19</v>
      </c>
      <c r="E40" s="30" t="s">
        <v>14</v>
      </c>
      <c r="F40" s="30" t="s">
        <v>71</v>
      </c>
      <c r="G40" s="64" t="s">
        <v>44</v>
      </c>
    </row>
    <row r="41" spans="1:7" ht="120">
      <c r="A41" s="65">
        <v>1</v>
      </c>
      <c r="B41" s="15" t="s">
        <v>45</v>
      </c>
      <c r="C41" s="9" t="s">
        <v>4</v>
      </c>
      <c r="D41" s="6" t="s">
        <v>40</v>
      </c>
      <c r="E41" s="34" t="s">
        <v>39</v>
      </c>
      <c r="F41" s="54">
        <v>15279</v>
      </c>
      <c r="G41" s="66" t="s">
        <v>92</v>
      </c>
    </row>
    <row r="42" spans="1:7" ht="30">
      <c r="A42" s="65">
        <v>2</v>
      </c>
      <c r="B42" s="16" t="s">
        <v>46</v>
      </c>
      <c r="C42" s="16" t="s">
        <v>2</v>
      </c>
      <c r="D42" s="67" t="s">
        <v>41</v>
      </c>
      <c r="E42" s="12">
        <v>164.41</v>
      </c>
      <c r="F42" s="34" t="s">
        <v>39</v>
      </c>
      <c r="G42" s="68" t="s">
        <v>82</v>
      </c>
    </row>
    <row r="43" spans="1:7" ht="15">
      <c r="A43" s="65">
        <v>3</v>
      </c>
      <c r="B43" s="9" t="s">
        <v>48</v>
      </c>
      <c r="C43" s="9" t="s">
        <v>3</v>
      </c>
      <c r="D43" s="6" t="s">
        <v>26</v>
      </c>
      <c r="E43" s="34" t="s">
        <v>39</v>
      </c>
      <c r="F43" s="31">
        <f>F41/E42</f>
        <v>92.93230338787178</v>
      </c>
      <c r="G43" s="69"/>
    </row>
    <row r="44" spans="1:7" ht="28.5">
      <c r="A44" s="65">
        <v>4</v>
      </c>
      <c r="B44" s="16" t="s">
        <v>73</v>
      </c>
      <c r="C44" s="19" t="s">
        <v>49</v>
      </c>
      <c r="D44" s="20" t="s">
        <v>20</v>
      </c>
      <c r="E44" s="5">
        <v>4</v>
      </c>
      <c r="F44" s="34" t="s">
        <v>39</v>
      </c>
      <c r="G44" s="70" t="s">
        <v>52</v>
      </c>
    </row>
    <row r="45" spans="1:7" ht="28.5">
      <c r="A45" s="65">
        <v>5</v>
      </c>
      <c r="B45" s="16" t="s">
        <v>72</v>
      </c>
      <c r="C45" s="21" t="s">
        <v>50</v>
      </c>
      <c r="D45" s="20" t="s">
        <v>21</v>
      </c>
      <c r="E45" s="13">
        <v>12</v>
      </c>
      <c r="F45" s="34" t="s">
        <v>39</v>
      </c>
      <c r="G45" s="69" t="s">
        <v>52</v>
      </c>
    </row>
    <row r="46" spans="1:7" ht="30">
      <c r="A46" s="65">
        <v>6</v>
      </c>
      <c r="B46" s="16" t="s">
        <v>22</v>
      </c>
      <c r="C46" s="16" t="s">
        <v>49</v>
      </c>
      <c r="D46" s="20" t="s">
        <v>21</v>
      </c>
      <c r="E46" s="5">
        <v>0</v>
      </c>
      <c r="F46" s="34" t="s">
        <v>39</v>
      </c>
      <c r="G46" s="70" t="s">
        <v>74</v>
      </c>
    </row>
    <row r="47" spans="1:7" ht="30">
      <c r="A47" s="65">
        <v>7</v>
      </c>
      <c r="B47" s="9" t="s">
        <v>51</v>
      </c>
      <c r="C47" s="9" t="s">
        <v>5</v>
      </c>
      <c r="D47" s="7" t="s">
        <v>21</v>
      </c>
      <c r="E47" s="34" t="s">
        <v>39</v>
      </c>
      <c r="F47" s="32">
        <v>0</v>
      </c>
      <c r="G47" s="71"/>
    </row>
    <row r="48" spans="1:7" ht="15">
      <c r="A48" s="65">
        <v>8</v>
      </c>
      <c r="B48" s="16" t="s">
        <v>23</v>
      </c>
      <c r="C48" s="16" t="s">
        <v>50</v>
      </c>
      <c r="D48" s="22" t="s">
        <v>24</v>
      </c>
      <c r="E48" s="5">
        <v>90</v>
      </c>
      <c r="F48" s="34" t="s">
        <v>39</v>
      </c>
      <c r="G48" s="70" t="s">
        <v>75</v>
      </c>
    </row>
    <row r="49" spans="1:7" ht="75">
      <c r="A49" s="65">
        <v>9</v>
      </c>
      <c r="B49" s="16" t="s">
        <v>25</v>
      </c>
      <c r="C49" s="16" t="s">
        <v>50</v>
      </c>
      <c r="D49" s="22" t="s">
        <v>24</v>
      </c>
      <c r="E49" s="5">
        <v>0</v>
      </c>
      <c r="F49" s="34" t="s">
        <v>39</v>
      </c>
      <c r="G49" s="70" t="s">
        <v>79</v>
      </c>
    </row>
    <row r="50" spans="1:7" ht="30">
      <c r="A50" s="65">
        <v>10</v>
      </c>
      <c r="B50" s="9" t="s">
        <v>53</v>
      </c>
      <c r="C50" s="9" t="s">
        <v>6</v>
      </c>
      <c r="D50" s="7" t="s">
        <v>21</v>
      </c>
      <c r="E50" s="34" t="s">
        <v>39</v>
      </c>
      <c r="F50" s="32">
        <f>(F43*E49)/61</f>
        <v>0</v>
      </c>
      <c r="G50" s="70"/>
    </row>
    <row r="51" spans="1:7" ht="57">
      <c r="A51" s="65">
        <v>11</v>
      </c>
      <c r="B51" s="16" t="s">
        <v>54</v>
      </c>
      <c r="C51" s="16" t="s">
        <v>7</v>
      </c>
      <c r="D51" s="22" t="s">
        <v>21</v>
      </c>
      <c r="E51" s="5">
        <v>0.5</v>
      </c>
      <c r="F51" s="32">
        <f>F43*E51</f>
        <v>46.46615169393589</v>
      </c>
      <c r="G51" s="72" t="s">
        <v>83</v>
      </c>
    </row>
    <row r="52" spans="1:7" ht="15">
      <c r="A52" s="65">
        <v>12</v>
      </c>
      <c r="B52" s="9" t="s">
        <v>55</v>
      </c>
      <c r="C52" s="9" t="s">
        <v>9</v>
      </c>
      <c r="D52" s="40" t="s">
        <v>21</v>
      </c>
      <c r="E52" s="34" t="s">
        <v>39</v>
      </c>
      <c r="F52" s="32">
        <f>(F43+F47+F50+F51)/12</f>
        <v>11.616537923483973</v>
      </c>
      <c r="G52" s="69"/>
    </row>
    <row r="53" spans="1:7" ht="28.5" customHeight="1">
      <c r="A53" s="65">
        <v>13</v>
      </c>
      <c r="B53" s="9" t="s">
        <v>57</v>
      </c>
      <c r="C53" s="9" t="s">
        <v>10</v>
      </c>
      <c r="D53" s="8"/>
      <c r="E53" s="34" t="s">
        <v>39</v>
      </c>
      <c r="F53" s="33">
        <v>0.302</v>
      </c>
      <c r="G53" s="69"/>
    </row>
    <row r="54" spans="1:7" ht="15">
      <c r="A54" s="65">
        <v>14</v>
      </c>
      <c r="B54" s="9" t="s">
        <v>56</v>
      </c>
      <c r="C54" s="9" t="s">
        <v>8</v>
      </c>
      <c r="D54" s="7" t="s">
        <v>26</v>
      </c>
      <c r="E54" s="34" t="s">
        <v>39</v>
      </c>
      <c r="F54" s="32">
        <f>(F43+F47+F50+F51+F52)*F53</f>
        <v>45.60652788759808</v>
      </c>
      <c r="G54" s="69"/>
    </row>
    <row r="55" spans="1:7" ht="15">
      <c r="A55" s="65">
        <v>15</v>
      </c>
      <c r="B55" s="9" t="s">
        <v>58</v>
      </c>
      <c r="C55" s="15" t="s">
        <v>11</v>
      </c>
      <c r="D55" s="9"/>
      <c r="E55" s="34" t="s">
        <v>39</v>
      </c>
      <c r="F55" s="34">
        <f>E56+F57</f>
        <v>1.6</v>
      </c>
      <c r="G55" s="69" t="s">
        <v>59</v>
      </c>
    </row>
    <row r="56" spans="1:7" ht="90">
      <c r="A56" s="65">
        <v>16</v>
      </c>
      <c r="B56" s="23" t="s">
        <v>29</v>
      </c>
      <c r="C56" s="17" t="s">
        <v>61</v>
      </c>
      <c r="D56" s="23"/>
      <c r="E56" s="14">
        <v>1.5</v>
      </c>
      <c r="F56" s="34" t="s">
        <v>39</v>
      </c>
      <c r="G56" s="73" t="s">
        <v>80</v>
      </c>
    </row>
    <row r="57" spans="1:7" ht="15">
      <c r="A57" s="65">
        <v>17</v>
      </c>
      <c r="B57" s="9" t="s">
        <v>27</v>
      </c>
      <c r="C57" s="24" t="s">
        <v>60</v>
      </c>
      <c r="D57" s="9"/>
      <c r="E57" s="34" t="s">
        <v>39</v>
      </c>
      <c r="F57" s="34">
        <f>SUM(E58:E62)</f>
        <v>0.1</v>
      </c>
      <c r="G57" s="73" t="s">
        <v>34</v>
      </c>
    </row>
    <row r="58" spans="1:7" ht="15">
      <c r="A58" s="65">
        <v>18</v>
      </c>
      <c r="B58" s="17" t="s">
        <v>30</v>
      </c>
      <c r="C58" s="23" t="s">
        <v>50</v>
      </c>
      <c r="D58" s="23"/>
      <c r="E58" s="14">
        <v>0</v>
      </c>
      <c r="F58" s="34" t="s">
        <v>39</v>
      </c>
      <c r="G58" s="74" t="s">
        <v>35</v>
      </c>
    </row>
    <row r="59" spans="1:7" ht="15">
      <c r="A59" s="65">
        <v>19</v>
      </c>
      <c r="B59" s="42" t="s">
        <v>31</v>
      </c>
      <c r="C59" s="23" t="s">
        <v>50</v>
      </c>
      <c r="D59" s="23"/>
      <c r="E59" s="14">
        <v>0</v>
      </c>
      <c r="F59" s="34" t="s">
        <v>39</v>
      </c>
      <c r="G59" s="74" t="s">
        <v>36</v>
      </c>
    </row>
    <row r="60" spans="1:7" ht="15">
      <c r="A60" s="65">
        <v>20</v>
      </c>
      <c r="B60" s="17" t="s">
        <v>28</v>
      </c>
      <c r="C60" s="23" t="s">
        <v>50</v>
      </c>
      <c r="D60" s="23"/>
      <c r="E60" s="14">
        <v>0</v>
      </c>
      <c r="F60" s="34" t="s">
        <v>39</v>
      </c>
      <c r="G60" s="74" t="s">
        <v>37</v>
      </c>
    </row>
    <row r="61" spans="1:7" ht="15">
      <c r="A61" s="65">
        <v>21</v>
      </c>
      <c r="B61" s="17" t="s">
        <v>32</v>
      </c>
      <c r="C61" s="23" t="s">
        <v>50</v>
      </c>
      <c r="D61" s="23"/>
      <c r="E61" s="14">
        <v>0.1</v>
      </c>
      <c r="F61" s="34" t="s">
        <v>39</v>
      </c>
      <c r="G61" s="74" t="s">
        <v>38</v>
      </c>
    </row>
    <row r="62" spans="1:7" ht="15">
      <c r="A62" s="65">
        <v>22</v>
      </c>
      <c r="B62" s="17" t="s">
        <v>33</v>
      </c>
      <c r="C62" s="23" t="s">
        <v>50</v>
      </c>
      <c r="D62" s="23"/>
      <c r="E62" s="14">
        <v>0</v>
      </c>
      <c r="F62" s="34" t="s">
        <v>39</v>
      </c>
      <c r="G62" s="74" t="s">
        <v>35</v>
      </c>
    </row>
    <row r="63" spans="1:7" ht="45">
      <c r="A63" s="65">
        <v>23</v>
      </c>
      <c r="B63" s="9" t="s">
        <v>62</v>
      </c>
      <c r="C63" s="9" t="s">
        <v>15</v>
      </c>
      <c r="D63" s="7" t="s">
        <v>26</v>
      </c>
      <c r="E63" s="34" t="s">
        <v>39</v>
      </c>
      <c r="F63" s="32">
        <f>(F43+F47+F50+F51+F52+F54)*F55</f>
        <v>314.5944334286236</v>
      </c>
      <c r="G63" s="69"/>
    </row>
    <row r="64" spans="1:7" ht="45">
      <c r="A64" s="65">
        <v>24</v>
      </c>
      <c r="B64" s="9" t="s">
        <v>63</v>
      </c>
      <c r="C64" s="9" t="s">
        <v>1</v>
      </c>
      <c r="D64" s="9" t="s">
        <v>41</v>
      </c>
      <c r="E64" s="34" t="s">
        <v>39</v>
      </c>
      <c r="F64" s="34">
        <f>E48*E45/E44</f>
        <v>270</v>
      </c>
      <c r="G64" s="71"/>
    </row>
    <row r="65" spans="1:7" ht="60">
      <c r="A65" s="65">
        <v>25</v>
      </c>
      <c r="B65" s="16" t="s">
        <v>68</v>
      </c>
      <c r="C65" s="16" t="s">
        <v>69</v>
      </c>
      <c r="D65" s="16"/>
      <c r="E65" s="5">
        <v>1</v>
      </c>
      <c r="F65" s="34" t="s">
        <v>39</v>
      </c>
      <c r="G65" s="75" t="s">
        <v>81</v>
      </c>
    </row>
    <row r="66" spans="1:7" ht="30">
      <c r="A66" s="65">
        <v>26</v>
      </c>
      <c r="B66" s="9" t="s">
        <v>64</v>
      </c>
      <c r="C66" s="9" t="s">
        <v>16</v>
      </c>
      <c r="D66" s="6" t="s">
        <v>40</v>
      </c>
      <c r="E66" s="34" t="s">
        <v>39</v>
      </c>
      <c r="F66" s="31">
        <f>(F63*F64)*E65*0.2</f>
        <v>16988.099405145676</v>
      </c>
      <c r="G66" s="69"/>
    </row>
    <row r="67" spans="1:7" ht="45">
      <c r="A67" s="65">
        <v>27</v>
      </c>
      <c r="B67" s="9" t="s">
        <v>70</v>
      </c>
      <c r="C67" s="9" t="s">
        <v>17</v>
      </c>
      <c r="D67" s="6" t="s">
        <v>40</v>
      </c>
      <c r="E67" s="34" t="s">
        <v>39</v>
      </c>
      <c r="F67" s="31">
        <f>((F63*F64)*E65+F66)*0.05</f>
        <v>5096.429821543703</v>
      </c>
      <c r="G67" s="69"/>
    </row>
    <row r="68" spans="1:7" ht="71.25">
      <c r="A68" s="65">
        <v>28</v>
      </c>
      <c r="B68" s="16" t="s">
        <v>65</v>
      </c>
      <c r="C68" s="16" t="s">
        <v>43</v>
      </c>
      <c r="D68" s="25" t="s">
        <v>40</v>
      </c>
      <c r="E68" s="5">
        <v>0</v>
      </c>
      <c r="F68" s="34" t="s">
        <v>39</v>
      </c>
      <c r="G68" s="76" t="s">
        <v>76</v>
      </c>
    </row>
    <row r="69" spans="1:7" ht="15">
      <c r="A69" s="65">
        <v>29</v>
      </c>
      <c r="B69" s="9" t="s">
        <v>66</v>
      </c>
      <c r="C69" s="29" t="s">
        <v>13</v>
      </c>
      <c r="D69" s="26" t="s">
        <v>40</v>
      </c>
      <c r="E69" s="34" t="s">
        <v>39</v>
      </c>
      <c r="F69" s="31">
        <f>((F63*F64)*E65+F66+F67+E68)*20%</f>
        <v>21405.00525048355</v>
      </c>
      <c r="G69" s="77"/>
    </row>
    <row r="70" spans="1:7" ht="60">
      <c r="A70" s="65">
        <v>30</v>
      </c>
      <c r="B70" s="17" t="s">
        <v>42</v>
      </c>
      <c r="C70" s="27" t="s">
        <v>67</v>
      </c>
      <c r="D70" s="28"/>
      <c r="E70" s="14">
        <v>1</v>
      </c>
      <c r="F70" s="34" t="s">
        <v>39</v>
      </c>
      <c r="G70" s="70" t="s">
        <v>77</v>
      </c>
    </row>
    <row r="71" spans="1:7" ht="30.75" thickBot="1">
      <c r="A71" s="78">
        <v>31</v>
      </c>
      <c r="B71" s="79" t="s">
        <v>78</v>
      </c>
      <c r="C71" s="80" t="s">
        <v>12</v>
      </c>
      <c r="D71" s="81" t="s">
        <v>40</v>
      </c>
      <c r="E71" s="82" t="s">
        <v>39</v>
      </c>
      <c r="F71" s="83">
        <f>((F63*F64)*E65+F66+F67+E68)*E70+F69</f>
        <v>128430.0315029013</v>
      </c>
      <c r="G71" s="84" t="s">
        <v>85</v>
      </c>
    </row>
    <row r="72" ht="15">
      <c r="F72" s="45"/>
    </row>
    <row r="73" ht="15">
      <c r="F73" s="45"/>
    </row>
    <row r="74" spans="2:6" ht="29.25">
      <c r="B74" s="87" t="s">
        <v>98</v>
      </c>
      <c r="C74" s="57">
        <f>F36*4</f>
        <v>513720.1260116052</v>
      </c>
      <c r="F74" s="45"/>
    </row>
    <row r="75" spans="2:6" ht="15">
      <c r="B75" s="1" t="s">
        <v>84</v>
      </c>
      <c r="C75" s="48">
        <f>C74/(E13*E10*E30)</f>
        <v>475.6667833440789</v>
      </c>
      <c r="F75" s="45"/>
    </row>
    <row r="77" spans="2:7" ht="31.5">
      <c r="B77" s="50" t="s">
        <v>86</v>
      </c>
      <c r="C77" s="50" t="s">
        <v>87</v>
      </c>
      <c r="D77" s="51" t="s">
        <v>91</v>
      </c>
      <c r="E77" s="50" t="s">
        <v>88</v>
      </c>
      <c r="F77" s="50" t="s">
        <v>90</v>
      </c>
      <c r="G77" s="52" t="s">
        <v>89</v>
      </c>
    </row>
    <row r="78" spans="2:7" ht="15.75">
      <c r="B78" s="50" t="s">
        <v>93</v>
      </c>
      <c r="C78" s="50">
        <v>14</v>
      </c>
      <c r="D78" s="50">
        <f>26*12</f>
        <v>312</v>
      </c>
      <c r="E78" s="56">
        <f>C75</f>
        <v>475.6667833440789</v>
      </c>
      <c r="F78" s="53">
        <v>2</v>
      </c>
      <c r="G78" s="58">
        <f>D78*E78*F78</f>
        <v>296816.07280670526</v>
      </c>
    </row>
    <row r="79" spans="2:7" ht="15.75">
      <c r="B79" s="50" t="s">
        <v>94</v>
      </c>
      <c r="C79" s="50">
        <v>26</v>
      </c>
      <c r="D79" s="50">
        <v>312</v>
      </c>
      <c r="E79" s="56">
        <f>C75</f>
        <v>475.6667833440789</v>
      </c>
      <c r="F79" s="53">
        <v>2</v>
      </c>
      <c r="G79" s="59">
        <f>D79*E79*F79</f>
        <v>296816.07280670526</v>
      </c>
    </row>
    <row r="80" spans="2:7" ht="15.75">
      <c r="B80" s="50" t="s">
        <v>95</v>
      </c>
      <c r="C80" s="50">
        <v>25</v>
      </c>
      <c r="D80" s="50">
        <f>25*12</f>
        <v>300</v>
      </c>
      <c r="E80" s="56">
        <f>C75</f>
        <v>475.6667833440789</v>
      </c>
      <c r="F80" s="53">
        <v>2</v>
      </c>
      <c r="G80" s="58">
        <f>D80*E80*F80</f>
        <v>285400.0700064473</v>
      </c>
    </row>
    <row r="81" spans="2:7" ht="15.75">
      <c r="B81" s="50" t="s">
        <v>96</v>
      </c>
      <c r="C81" s="50">
        <v>25</v>
      </c>
      <c r="D81" s="50">
        <v>312</v>
      </c>
      <c r="E81" s="56">
        <f>C75</f>
        <v>475.6667833440789</v>
      </c>
      <c r="F81" s="85">
        <v>2</v>
      </c>
      <c r="G81" s="59">
        <f>D81*E81*F81</f>
        <v>296816.07280670526</v>
      </c>
    </row>
    <row r="82" spans="2:7" ht="15.75">
      <c r="B82" s="49"/>
      <c r="C82" s="49"/>
      <c r="D82" s="49"/>
      <c r="E82" s="49"/>
      <c r="F82" s="53" t="s">
        <v>99</v>
      </c>
      <c r="G82" s="86">
        <f>SUM(G78:G81)</f>
        <v>1175848.2884265631</v>
      </c>
    </row>
    <row r="84" spans="2:7" ht="15">
      <c r="B84" s="91" t="s">
        <v>97</v>
      </c>
      <c r="C84" s="92"/>
      <c r="D84" s="92"/>
      <c r="E84" s="92"/>
      <c r="F84" s="92"/>
      <c r="G84" s="92"/>
    </row>
    <row r="85" spans="2:7" ht="45.75" customHeight="1">
      <c r="B85" s="92"/>
      <c r="C85" s="92"/>
      <c r="D85" s="92"/>
      <c r="E85" s="92"/>
      <c r="F85" s="92"/>
      <c r="G85" s="92"/>
    </row>
    <row r="87" spans="2:6" ht="60">
      <c r="B87" s="47" t="s">
        <v>103</v>
      </c>
      <c r="D87" s="96"/>
      <c r="F87" t="s">
        <v>104</v>
      </c>
    </row>
  </sheetData>
  <sheetProtection/>
  <mergeCells count="3">
    <mergeCell ref="A3:G3"/>
    <mergeCell ref="B84:G85"/>
    <mergeCell ref="A38:G3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Васильевна Горохова</dc:creator>
  <cp:keywords/>
  <dc:description/>
  <cp:lastModifiedBy>1</cp:lastModifiedBy>
  <cp:lastPrinted>2022-08-19T03:56:33Z</cp:lastPrinted>
  <dcterms:created xsi:type="dcterms:W3CDTF">2021-05-21T08:15:36Z</dcterms:created>
  <dcterms:modified xsi:type="dcterms:W3CDTF">2022-08-22T04:10:28Z</dcterms:modified>
  <cp:category/>
  <cp:version/>
  <cp:contentType/>
  <cp:contentStatus/>
</cp:coreProperties>
</file>