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355" windowHeight="828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<sst xmlns="http://schemas.openxmlformats.org/spreadsheetml/2006/main" count="418" uniqueCount="259">
  <si>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</si>
  <si>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</si>
  <si>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</si>
  <si>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</si>
  <si>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</si>
  <si>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</si>
  <si>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</si>
  <si>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</si>
  <si>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</si>
  <si>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</si>
  <si>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</si>
  <si>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</si>
  <si>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</si>
  <si>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</si>
  <si>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</si>
  <si>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</si>
  <si>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</si>
  <si>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</si>
  <si>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</si>
  <si>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</si>
  <si>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</si>
  <si>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</si>
  <si>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</si>
  <si>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</si>
  <si>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</si>
  <si>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</si>
  <si>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</si>
  <si>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</si>
  <si>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</si>
  <si>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</si>
  <si>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</si>
  <si>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</si>
  <si>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</si>
  <si>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</si>
  <si>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</si>
  <si>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</si>
  <si>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</si>
  <si>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</si>
  <si>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</si>
  <si>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</si>
  <si>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</si>
  <si>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</si>
  <si>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</si>
  <si>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</si>
  <si>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</si>
  <si>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</si>
  <si>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</si>
  <si>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</si>
  <si>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</si>
  <si>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</si>
  <si>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</si>
  <si>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</si>
  <si>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</si>
  <si>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</si>
  <si>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</si>
  <si>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</si>
  <si>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</si>
  <si>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</si>
  <si>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</si>
  <si>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</si>
  <si>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</si>
  <si>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</si>
  <si>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</si>
  <si>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</si>
  <si>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</si>
  <si>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</si>
  <si>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</si>
  <si>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</si>
  <si>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</si>
  <si>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</si>
  <si>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</si>
  <si>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</si>
  <si>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</si>
  <si>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</si>
  <si>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</si>
  <si>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</si>
  <si>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</si>
  <si>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</si>
  <si>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</si>
  <si>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</si>
  <si>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</si>
  <si>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</si>
  <si>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</si>
  <si>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</si>
  <si>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</si>
  <si>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</si>
  <si>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</si>
  <si>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</si>
  <si>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</si>
  <si>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</si>
  <si>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</si>
  <si>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</si>
  <si>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</si>
  <si>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</si>
  <si>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 2011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</si>
  <si>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</si>
  <si>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</si>
  <si>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</si>
  <si>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</si>
  <si>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</si>
  <si>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</si>
  <si>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</si>
  <si>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</si>
  <si>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</si>
  <si>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</si>
  <si>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</si>
  <si>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</si>
  <si>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</si>
  <si>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</si>
  <si>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</si>
  <si>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</si>
  <si>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</si>
  <si>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</si>
  <si>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</si>
  <si>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</si>
  <si>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</si>
  <si>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</si>
  <si>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</si>
  <si>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</si>
  <si>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</si>
  <si>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</si>
  <si>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</si>
  <si>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</si>
  <si>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</si>
  <si>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</si>
  <si>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</si>
  <si>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</si>
  <si>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</si>
  <si>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</si>
  <si>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</si>
  <si>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</si>
  <si>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</si>
  <si>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</si>
  <si>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</si>
  <si>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</si>
  <si>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</si>
  <si>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</si>
  <si>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</si>
  <si>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</si>
  <si>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</si>
  <si>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</si>
  <si>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</si>
  <si>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</si>
  <si>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</si>
  <si>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</si>
  <si>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</si>
  <si>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</si>
  <si>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</si>
  <si>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</si>
  <si>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</si>
  <si>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</si>
  <si>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</si>
  <si>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</si>
  <si>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</si>
  <si>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</si>
  <si>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</si>
  <si>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</si>
  <si>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</si>
  <si>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</si>
  <si>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</si>
  <si>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</si>
  <si>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</si>
  <si>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</si>
  <si>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</si>
  <si>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</si>
  <si>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</si>
  <si>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</si>
  <si>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</si>
  <si>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</si>
  <si>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</si>
  <si>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</si>
  <si>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</si>
  <si>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</si>
  <si>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</si>
  <si>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</si>
  <si>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</si>
  <si>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</si>
  <si>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</si>
  <si>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</si>
  <si>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</si>
  <si>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</si>
  <si>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</si>
  <si>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</si>
  <si>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</si>
  <si>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</si>
  <si>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</si>
  <si>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</si>
  <si>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</si>
  <si>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</si>
  <si>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</si>
  <si>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</si>
  <si>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</si>
  <si>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</si>
  <si>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</si>
  <si>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</si>
  <si>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</si>
  <si>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</si>
  <si>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</si>
  <si>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</si>
  <si>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</si>
  <si>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</si>
  <si>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</si>
  <si>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</si>
  <si>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</si>
  <si>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 xml:space="preserve"> 2012 год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</si>
  <si>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</si>
  <si>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</si>
  <si>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</si>
  <si>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</si>
  <si>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</si>
  <si>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</si>
  <si>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</si>
  <si>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</si>
  <si>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</si>
  <si>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</si>
  <si>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</si>
  <si>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</si>
  <si>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</si>
  <si>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</si>
  <si>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</si>
  <si>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</si>
  <si>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</si>
  <si>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</si>
  <si>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</si>
  <si>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</si>
  <si>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</si>
  <si>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Темп роста 
января-марта    2009 года 
к январю- марту    2008 года, % </t>
    </r>
    <r>
      <rPr>
        <vertAlign val="superscript"/>
        <sz val="14"/>
        <rFont val="Times New Roman Cyr"/>
        <family val="1"/>
      </rPr>
      <t>1</t>
    </r>
  </si>
  <si>
    <r>
      <t>Темп роста 2011 года к 2010 году, %</t>
    </r>
    <r>
      <rPr>
        <vertAlign val="superscript"/>
        <sz val="14"/>
        <rFont val="Times New Roman Cyr"/>
        <family val="1"/>
      </rPr>
      <t xml:space="preserve"> 1</t>
    </r>
  </si>
  <si>
    <r>
      <t>Темп роста 2012 года к 2011 году, %</t>
    </r>
    <r>
      <rPr>
        <vertAlign val="superscript"/>
        <sz val="14"/>
        <rFont val="Times New Roman Cyr"/>
        <family val="1"/>
      </rPr>
      <t>1</t>
    </r>
  </si>
  <si>
    <r>
      <t>Естествен</t>
    </r>
    <r>
      <rPr>
        <sz val="14"/>
        <rFont val="Times New Roman Cyr"/>
        <family val="0"/>
      </rPr>
      <t>ный прирост (убыль)</t>
    </r>
    <r>
      <rPr>
        <sz val="14"/>
        <rFont val="Times New Roman Cyr"/>
        <family val="1"/>
      </rPr>
      <t xml:space="preserve"> населения</t>
    </r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</si>
  <si>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</si>
  <si>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4"/>
        <rFont val="Times New Roman Cyr"/>
        <family val="0"/>
      </rPr>
      <t>- для муниципальных районов</t>
    </r>
  </si>
  <si>
    <t>тыс.усл.кв.м</t>
  </si>
  <si>
    <t>тыс.пл.куб.м</t>
  </si>
  <si>
    <t>усл.куб.м</t>
  </si>
  <si>
    <t>Вывозка древесины</t>
  </si>
  <si>
    <t>4.15</t>
  </si>
  <si>
    <r>
      <t xml:space="preserve">   2 </t>
    </r>
    <r>
      <rPr>
        <sz val="14"/>
        <rFont val="Times New Roman Cyr"/>
        <family val="0"/>
      </rPr>
      <t>- по состоянию на 01.01.2013</t>
    </r>
  </si>
  <si>
    <t>Численность населения (среднегодовая)</t>
  </si>
  <si>
    <t>Оценка 2013 год</t>
  </si>
  <si>
    <r>
      <t>Темп роста  2013 года к 2012 году, %</t>
    </r>
    <r>
      <rPr>
        <vertAlign val="superscript"/>
        <sz val="14"/>
        <rFont val="Times New Roman Cyr"/>
        <family val="1"/>
      </rPr>
      <t>1</t>
    </r>
  </si>
  <si>
    <t>Прибыль прибыльных предприятий*</t>
  </si>
  <si>
    <t>Кредиторская задолженность*</t>
  </si>
  <si>
    <t>Дебиторская задолженность*</t>
  </si>
  <si>
    <t>социально-экономического развития МО город Югорск за январь-сентябрь 2013 года</t>
  </si>
  <si>
    <t>январь-сентябрь 2011 года</t>
  </si>
  <si>
    <r>
      <t>Темп роста  января-сентября 2011 года к январю-сентябрю 2010 году, %</t>
    </r>
    <r>
      <rPr>
        <vertAlign val="superscript"/>
        <sz val="14"/>
        <rFont val="Times New Roman Cyr"/>
        <family val="1"/>
      </rPr>
      <t>1</t>
    </r>
  </si>
  <si>
    <t>январь-сентябрь 2012 года</t>
  </si>
  <si>
    <r>
      <t>Темп роста  января-сентября 2012 года к январю-сентябрю 2011 году, %</t>
    </r>
    <r>
      <rPr>
        <vertAlign val="superscript"/>
        <sz val="14"/>
        <rFont val="Times New Roman Cyr"/>
        <family val="1"/>
      </rPr>
      <t>1</t>
    </r>
  </si>
  <si>
    <t>январь-сентябрь 2013 года</t>
  </si>
  <si>
    <r>
      <t>Темп роста  января-сентября 2013 года к январю-сентябрю 2012 году, %</t>
    </r>
    <r>
      <rPr>
        <vertAlign val="superscript"/>
        <sz val="14"/>
        <rFont val="Times New Roman Cyr"/>
        <family val="1"/>
      </rPr>
      <t>1</t>
    </r>
  </si>
  <si>
    <t>в 3,9 р.</t>
  </si>
  <si>
    <t>в 6,7 р.</t>
  </si>
  <si>
    <t>* - Информация по состоянию на 1.07.2013.</t>
  </si>
  <si>
    <t>в 2,3 р.</t>
  </si>
  <si>
    <t>в 2,1 р.</t>
  </si>
  <si>
    <t>в 2,0 р.</t>
  </si>
  <si>
    <t>в 3,1 р.</t>
  </si>
  <si>
    <t>в 2,7 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</si>
</sst>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#,##0.0"/>
    <numFmt numFmtId="177" formatCode="#,##0.000"/>
    <numFmt numFmtId="178" formatCode="0.0%"/>
  </numFmts>
  <fonts count="5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 Cyr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 applyProtection="1">
      <alignment horizontal="left" vertical="center" wrapText="1" indent="1"/>
      <protection/>
    </xf>
    <xf numFmtId="0" fontId="1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9" fontId="7" fillId="0" borderId="10" xfId="0" applyNumberFormat="1" applyFont="1" applyBorder="1" applyAlignment="1">
      <alignment/>
    </xf>
    <xf numFmtId="169" fontId="7" fillId="33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8" fontId="2" fillId="0" borderId="10" xfId="53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69" fontId="2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53" applyNumberFormat="1" applyFont="1" applyBorder="1" applyAlignment="1">
      <alignment horizontal="center" vertical="top"/>
      <protection/>
    </xf>
    <xf numFmtId="169" fontId="2" fillId="0" borderId="10" xfId="53" applyNumberFormat="1" applyFont="1" applyBorder="1" applyAlignment="1">
      <alignment horizontal="center" vertical="top"/>
      <protection/>
    </xf>
    <xf numFmtId="0" fontId="20" fillId="0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GridLines="0" tabSelected="1" zoomScale="70" zoomScaleNormal="70" zoomScaleSheetLayoutView="75" zoomScalePageLayoutView="70" workbookViewId="0" topLeftCell="C19">
      <pane ySplit="3525" topLeftCell="A105" activePane="bottomLeft" state="split"/>
      <selection pane="topLeft" activeCell="Q1" sqref="N1:Q3"/>
      <selection pane="bottomLeft" activeCell="J110" sqref="J110"/>
    </sheetView>
  </sheetViews>
  <sheetFormatPr defaultColWidth="9.00390625" defaultRowHeight="12.75"/>
  <cols>
    <col min="1" max="1" width="9.125" style="1" customWidth="1"/>
    <col min="2" max="2" width="59.00390625" style="1" customWidth="1"/>
    <col min="3" max="3" width="23.25390625" style="1" customWidth="1"/>
    <col min="4" max="4" width="9.875" style="1" hidden="1" customWidth="1"/>
    <col min="5" max="5" width="11.25390625" style="1" hidden="1" customWidth="1"/>
    <col min="6" max="6" width="17.00390625" style="1" customWidth="1"/>
    <col min="7" max="7" width="18.375" style="1" customWidth="1"/>
    <col min="8" max="8" width="18.875" style="1" customWidth="1"/>
    <col min="9" max="9" width="19.75390625" style="1" customWidth="1"/>
    <col min="10" max="10" width="18.625" style="1" customWidth="1"/>
    <col min="11" max="12" width="19.00390625" style="1" customWidth="1"/>
    <col min="13" max="15" width="18.25390625" style="1" customWidth="1"/>
    <col min="16" max="16" width="15.00390625" style="1" customWidth="1"/>
    <col min="17" max="17" width="20.625" style="1" customWidth="1"/>
    <col min="18" max="16384" width="9.125" style="1" customWidth="1"/>
  </cols>
  <sheetData>
    <row r="1" spans="2:20" ht="20.25">
      <c r="B1" s="6"/>
      <c r="J1" s="3"/>
      <c r="M1" s="3"/>
      <c r="N1" s="3"/>
      <c r="O1" s="32"/>
      <c r="P1" s="32"/>
      <c r="Q1" s="39"/>
      <c r="R1" s="7"/>
      <c r="S1" s="7"/>
      <c r="T1" s="7"/>
    </row>
    <row r="2" spans="2:20" ht="20.25">
      <c r="B2" s="6"/>
      <c r="C2" s="5"/>
      <c r="J2" s="3"/>
      <c r="M2" s="3"/>
      <c r="N2" s="3"/>
      <c r="O2" s="32"/>
      <c r="P2" s="32"/>
      <c r="Q2" s="39"/>
      <c r="R2" s="7"/>
      <c r="S2" s="7"/>
      <c r="T2" s="7"/>
    </row>
    <row r="3" spans="2:20" ht="20.25">
      <c r="B3" s="6"/>
      <c r="C3" s="5"/>
      <c r="M3" s="7"/>
      <c r="N3" s="7"/>
      <c r="O3" s="7"/>
      <c r="P3" s="7"/>
      <c r="Q3" s="7"/>
      <c r="R3" s="7"/>
      <c r="S3" s="7"/>
      <c r="T3" s="7"/>
    </row>
    <row r="4" spans="2:12" s="3" customFormat="1" ht="20.25">
      <c r="B4" s="79" t="s">
        <v>85</v>
      </c>
      <c r="C4" s="80"/>
      <c r="D4" s="80"/>
      <c r="E4" s="80"/>
      <c r="F4" s="80"/>
      <c r="G4" s="80"/>
      <c r="H4" s="80"/>
      <c r="I4" s="80"/>
      <c r="J4" s="80"/>
      <c r="K4" s="80"/>
      <c r="L4" s="38"/>
    </row>
    <row r="5" spans="2:12" s="3" customFormat="1" ht="20.25">
      <c r="B5" s="8" t="s">
        <v>244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7" ht="124.5" customHeight="1">
      <c r="A7" s="9" t="s">
        <v>110</v>
      </c>
      <c r="B7" s="10" t="s">
        <v>0</v>
      </c>
      <c r="C7" s="10" t="s">
        <v>84</v>
      </c>
      <c r="D7" s="11" t="s">
        <v>91</v>
      </c>
      <c r="E7" s="11" t="s">
        <v>226</v>
      </c>
      <c r="F7" s="11" t="s">
        <v>245</v>
      </c>
      <c r="G7" s="11" t="s">
        <v>246</v>
      </c>
      <c r="H7" s="11" t="s">
        <v>94</v>
      </c>
      <c r="I7" s="11" t="s">
        <v>227</v>
      </c>
      <c r="J7" s="11" t="s">
        <v>247</v>
      </c>
      <c r="K7" s="11" t="s">
        <v>248</v>
      </c>
      <c r="L7" s="11" t="s">
        <v>204</v>
      </c>
      <c r="M7" s="11" t="s">
        <v>228</v>
      </c>
      <c r="N7" s="11" t="s">
        <v>249</v>
      </c>
      <c r="O7" s="11" t="s">
        <v>250</v>
      </c>
      <c r="P7" s="11" t="s">
        <v>239</v>
      </c>
      <c r="Q7" s="11" t="s">
        <v>240</v>
      </c>
    </row>
    <row r="8" spans="1:17" ht="20.25" customHeight="1">
      <c r="A8" s="12" t="s">
        <v>111</v>
      </c>
      <c r="B8" s="81" t="s">
        <v>72</v>
      </c>
      <c r="C8" s="82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</row>
    <row r="9" spans="1:17" ht="25.5" customHeight="1">
      <c r="A9" s="15" t="s">
        <v>113</v>
      </c>
      <c r="B9" s="16" t="s">
        <v>238</v>
      </c>
      <c r="C9" s="17" t="s">
        <v>1</v>
      </c>
      <c r="D9" s="13"/>
      <c r="E9" s="13"/>
      <c r="F9" s="13">
        <v>34.6</v>
      </c>
      <c r="G9" s="44">
        <v>103.28358208955224</v>
      </c>
      <c r="H9" s="13">
        <v>34.6</v>
      </c>
      <c r="I9" s="51">
        <v>102.67062314540058</v>
      </c>
      <c r="J9" s="51">
        <v>35.1</v>
      </c>
      <c r="K9" s="51">
        <v>101.44508670520231</v>
      </c>
      <c r="L9" s="51">
        <v>35.1</v>
      </c>
      <c r="M9" s="52">
        <v>101.44508670520231</v>
      </c>
      <c r="N9" s="52">
        <v>35.5</v>
      </c>
      <c r="O9" s="52">
        <v>101.13960113960114</v>
      </c>
      <c r="P9" s="52">
        <v>35.5</v>
      </c>
      <c r="Q9" s="52">
        <v>101.13960113960114</v>
      </c>
    </row>
    <row r="10" spans="1:17" ht="18.75" customHeight="1">
      <c r="A10" s="15" t="s">
        <v>114</v>
      </c>
      <c r="B10" s="18" t="s">
        <v>229</v>
      </c>
      <c r="C10" s="17" t="s">
        <v>86</v>
      </c>
      <c r="D10" s="13"/>
      <c r="E10" s="13"/>
      <c r="F10" s="13">
        <v>283</v>
      </c>
      <c r="G10" s="44">
        <v>107.1969696969697</v>
      </c>
      <c r="H10" s="13">
        <v>362</v>
      </c>
      <c r="I10" s="51">
        <v>106.47058823529412</v>
      </c>
      <c r="J10" s="54">
        <v>260</v>
      </c>
      <c r="K10" s="51">
        <v>91.87279151943463</v>
      </c>
      <c r="L10" s="55">
        <v>286</v>
      </c>
      <c r="M10" s="52">
        <v>79.00552486187846</v>
      </c>
      <c r="N10" s="56">
        <v>259</v>
      </c>
      <c r="O10" s="52">
        <v>99.61538461538461</v>
      </c>
      <c r="P10" s="56">
        <v>310</v>
      </c>
      <c r="Q10" s="52">
        <v>108.3916083916084</v>
      </c>
    </row>
    <row r="11" spans="1:17" ht="20.25" customHeight="1">
      <c r="A11" s="15" t="s">
        <v>115</v>
      </c>
      <c r="B11" s="18" t="s">
        <v>70</v>
      </c>
      <c r="C11" s="17" t="s">
        <v>86</v>
      </c>
      <c r="D11" s="13"/>
      <c r="E11" s="13"/>
      <c r="F11" s="13">
        <v>378</v>
      </c>
      <c r="G11" s="44">
        <v>171.8181818181818</v>
      </c>
      <c r="H11" s="13">
        <v>501</v>
      </c>
      <c r="I11" s="51">
        <v>226.69683257918552</v>
      </c>
      <c r="J11" s="54">
        <v>27</v>
      </c>
      <c r="K11" s="51">
        <v>7.142857142857142</v>
      </c>
      <c r="L11" s="55">
        <v>39</v>
      </c>
      <c r="M11" s="52">
        <v>7.784431137724551</v>
      </c>
      <c r="N11" s="56">
        <v>230</v>
      </c>
      <c r="O11" s="52">
        <v>851.9</v>
      </c>
      <c r="P11" s="56">
        <v>230</v>
      </c>
      <c r="Q11" s="52">
        <v>589.7435897435898</v>
      </c>
    </row>
    <row r="12" spans="1:17" ht="20.25" customHeight="1">
      <c r="A12" s="12" t="s">
        <v>112</v>
      </c>
      <c r="B12" s="83" t="s">
        <v>73</v>
      </c>
      <c r="C12" s="76"/>
      <c r="D12" s="13"/>
      <c r="E12" s="13"/>
      <c r="F12" s="13"/>
      <c r="G12" s="44"/>
      <c r="H12" s="13"/>
      <c r="I12" s="51"/>
      <c r="J12" s="51"/>
      <c r="K12" s="51"/>
      <c r="L12" s="51"/>
      <c r="M12" s="52"/>
      <c r="N12" s="52"/>
      <c r="O12" s="52"/>
      <c r="P12" s="52"/>
      <c r="Q12" s="52"/>
    </row>
    <row r="13" spans="1:17" ht="57.75" customHeight="1">
      <c r="A13" s="15" t="s">
        <v>116</v>
      </c>
      <c r="B13" s="16" t="s">
        <v>57</v>
      </c>
      <c r="C13" s="19" t="s">
        <v>1</v>
      </c>
      <c r="D13" s="13"/>
      <c r="E13" s="13"/>
      <c r="F13" s="13">
        <v>16</v>
      </c>
      <c r="G13" s="44">
        <v>94.67455621301775</v>
      </c>
      <c r="H13" s="13">
        <v>16</v>
      </c>
      <c r="I13" s="51">
        <v>93.02325581395348</v>
      </c>
      <c r="J13" s="51">
        <v>16.3</v>
      </c>
      <c r="K13" s="51">
        <v>101.875</v>
      </c>
      <c r="L13" s="51">
        <v>17.1</v>
      </c>
      <c r="M13" s="52">
        <v>106.87500000000001</v>
      </c>
      <c r="N13" s="52">
        <v>16.2</v>
      </c>
      <c r="O13" s="52">
        <v>99.4</v>
      </c>
      <c r="P13" s="52">
        <v>16.2</v>
      </c>
      <c r="Q13" s="52">
        <v>94.7</v>
      </c>
    </row>
    <row r="14" spans="1:17" ht="64.5" customHeight="1">
      <c r="A14" s="15" t="s">
        <v>117</v>
      </c>
      <c r="B14" s="16" t="s">
        <v>58</v>
      </c>
      <c r="C14" s="19" t="s">
        <v>1</v>
      </c>
      <c r="D14" s="13"/>
      <c r="E14" s="13"/>
      <c r="F14" s="13">
        <v>13.7</v>
      </c>
      <c r="G14" s="44">
        <v>97.85714285714285</v>
      </c>
      <c r="H14" s="13">
        <v>13.7</v>
      </c>
      <c r="I14" s="51">
        <v>97.16312056737588</v>
      </c>
      <c r="J14" s="51">
        <v>14</v>
      </c>
      <c r="K14" s="51">
        <v>102.18978102189782</v>
      </c>
      <c r="L14" s="51">
        <v>13.9</v>
      </c>
      <c r="M14" s="52">
        <v>101.45985401459853</v>
      </c>
      <c r="N14" s="52">
        <v>13.5</v>
      </c>
      <c r="O14" s="52">
        <v>96.42857142857143</v>
      </c>
      <c r="P14" s="52">
        <v>13.6</v>
      </c>
      <c r="Q14" s="52">
        <v>97.84172661870502</v>
      </c>
    </row>
    <row r="15" spans="1:17" ht="83.25" customHeight="1">
      <c r="A15" s="15" t="s">
        <v>118</v>
      </c>
      <c r="B15" s="16" t="s">
        <v>96</v>
      </c>
      <c r="C15" s="19" t="s">
        <v>1</v>
      </c>
      <c r="D15" s="13"/>
      <c r="E15" s="13"/>
      <c r="F15" s="13">
        <v>1.098</v>
      </c>
      <c r="G15" s="44">
        <v>82.8054298642534</v>
      </c>
      <c r="H15" s="13">
        <v>1.352</v>
      </c>
      <c r="I15" s="51">
        <v>80.62015503875969</v>
      </c>
      <c r="J15" s="57">
        <v>1.014</v>
      </c>
      <c r="K15" s="51">
        <v>92.34972677595627</v>
      </c>
      <c r="L15" s="57">
        <v>1.282</v>
      </c>
      <c r="M15" s="52">
        <v>94.82248520710058</v>
      </c>
      <c r="N15" s="58">
        <v>1.16</v>
      </c>
      <c r="O15" s="52">
        <v>114.39842209072977</v>
      </c>
      <c r="P15" s="59">
        <v>1.32</v>
      </c>
      <c r="Q15" s="52">
        <v>102.96411856474259</v>
      </c>
    </row>
    <row r="16" spans="1:17" ht="47.25" customHeight="1">
      <c r="A16" s="15" t="s">
        <v>119</v>
      </c>
      <c r="B16" s="16" t="s">
        <v>95</v>
      </c>
      <c r="C16" s="19" t="s">
        <v>1</v>
      </c>
      <c r="D16" s="13"/>
      <c r="E16" s="13"/>
      <c r="F16" s="13">
        <v>0.289</v>
      </c>
      <c r="G16" s="44">
        <v>86.01190476190474</v>
      </c>
      <c r="H16" s="13">
        <v>0.282</v>
      </c>
      <c r="I16" s="51">
        <v>81.5028901734104</v>
      </c>
      <c r="J16" s="57">
        <v>0.172</v>
      </c>
      <c r="K16" s="51">
        <v>59.515570934256054</v>
      </c>
      <c r="L16" s="57">
        <v>0.198</v>
      </c>
      <c r="M16" s="52">
        <v>70.21276595744682</v>
      </c>
      <c r="N16" s="58">
        <v>0.226</v>
      </c>
      <c r="O16" s="52">
        <v>131.39534883720933</v>
      </c>
      <c r="P16" s="58">
        <v>0.195</v>
      </c>
      <c r="Q16" s="52">
        <v>98.48484848484848</v>
      </c>
    </row>
    <row r="17" spans="1:17" ht="40.5" customHeight="1">
      <c r="A17" s="15" t="s">
        <v>120</v>
      </c>
      <c r="B17" s="16" t="s">
        <v>203</v>
      </c>
      <c r="C17" s="19" t="s">
        <v>7</v>
      </c>
      <c r="D17" s="13"/>
      <c r="E17" s="13" t="s">
        <v>93</v>
      </c>
      <c r="F17" s="13">
        <v>1.18</v>
      </c>
      <c r="G17" s="44">
        <v>84.28571428571429</v>
      </c>
      <c r="H17" s="13">
        <v>1.16</v>
      </c>
      <c r="I17" s="51">
        <v>80</v>
      </c>
      <c r="J17" s="51">
        <v>0.7</v>
      </c>
      <c r="K17" s="51">
        <v>59.32203389830508</v>
      </c>
      <c r="L17" s="51">
        <v>0.8</v>
      </c>
      <c r="M17" s="52">
        <v>68.96551724137932</v>
      </c>
      <c r="N17" s="52">
        <v>0.9</v>
      </c>
      <c r="O17" s="52">
        <v>128.57142857142858</v>
      </c>
      <c r="P17" s="59">
        <v>0.8</v>
      </c>
      <c r="Q17" s="52">
        <v>100</v>
      </c>
    </row>
    <row r="18" spans="1:17" ht="20.25" customHeight="1">
      <c r="A18" s="15" t="s">
        <v>208</v>
      </c>
      <c r="B18" s="16" t="s">
        <v>205</v>
      </c>
      <c r="C18" s="19" t="s">
        <v>53</v>
      </c>
      <c r="D18" s="13"/>
      <c r="E18" s="13"/>
      <c r="F18" s="45">
        <v>624</v>
      </c>
      <c r="G18" s="44">
        <v>81.7824377457405</v>
      </c>
      <c r="H18" s="45">
        <v>733</v>
      </c>
      <c r="I18" s="51">
        <v>78.98706896551724</v>
      </c>
      <c r="J18" s="45">
        <v>580</v>
      </c>
      <c r="K18" s="51">
        <v>92.94871794871796</v>
      </c>
      <c r="L18" s="45">
        <v>657</v>
      </c>
      <c r="M18" s="52">
        <v>89.63165075034107</v>
      </c>
      <c r="N18" s="45">
        <v>579</v>
      </c>
      <c r="O18" s="52">
        <v>99.82758620689656</v>
      </c>
      <c r="P18" s="45">
        <v>671</v>
      </c>
      <c r="Q18" s="52">
        <v>102.130898021309</v>
      </c>
    </row>
    <row r="19" spans="1:17" ht="20.25" customHeight="1">
      <c r="A19" s="15" t="s">
        <v>209</v>
      </c>
      <c r="B19" s="16" t="s">
        <v>206</v>
      </c>
      <c r="C19" s="19"/>
      <c r="D19" s="13"/>
      <c r="E19" s="13"/>
      <c r="F19" s="13">
        <v>203</v>
      </c>
      <c r="G19" s="44">
        <v>71.2280701754386</v>
      </c>
      <c r="H19" s="13">
        <v>267</v>
      </c>
      <c r="I19" s="51">
        <v>74.16666666666667</v>
      </c>
      <c r="J19" s="55">
        <v>190</v>
      </c>
      <c r="K19" s="51">
        <v>93.59605911330048</v>
      </c>
      <c r="L19" s="55">
        <v>233</v>
      </c>
      <c r="M19" s="52">
        <v>87.26591760299625</v>
      </c>
      <c r="N19" s="56">
        <v>153</v>
      </c>
      <c r="O19" s="52">
        <v>80.52631578947368</v>
      </c>
      <c r="P19" s="56">
        <v>230</v>
      </c>
      <c r="Q19" s="52">
        <v>98.71244635193133</v>
      </c>
    </row>
    <row r="20" spans="1:18" ht="20.25" customHeight="1">
      <c r="A20" s="15" t="s">
        <v>210</v>
      </c>
      <c r="B20" s="16" t="s">
        <v>207</v>
      </c>
      <c r="C20" s="19"/>
      <c r="D20" s="13"/>
      <c r="E20" s="13"/>
      <c r="F20" s="13">
        <v>421</v>
      </c>
      <c r="G20" s="44">
        <v>88.07531380753139</v>
      </c>
      <c r="H20" s="13">
        <v>466</v>
      </c>
      <c r="I20" s="51">
        <v>82.04225352112677</v>
      </c>
      <c r="J20" s="55">
        <v>390</v>
      </c>
      <c r="K20" s="51">
        <v>92.63657957244655</v>
      </c>
      <c r="L20" s="55">
        <v>424</v>
      </c>
      <c r="M20" s="52">
        <v>90.98712446351931</v>
      </c>
      <c r="N20" s="56">
        <v>426</v>
      </c>
      <c r="O20" s="52">
        <v>109.23076923076923</v>
      </c>
      <c r="P20" s="56">
        <v>441</v>
      </c>
      <c r="Q20" s="52">
        <v>104.00943396226414</v>
      </c>
      <c r="R20"/>
    </row>
    <row r="21" spans="1:18" ht="59.25" customHeight="1">
      <c r="A21" s="12" t="s">
        <v>121</v>
      </c>
      <c r="B21" s="77" t="s">
        <v>76</v>
      </c>
      <c r="C21" s="78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4"/>
      <c r="Q21" s="14"/>
      <c r="R21"/>
    </row>
    <row r="22" spans="1:18" ht="21" customHeight="1">
      <c r="A22" s="15"/>
      <c r="B22" s="18" t="s">
        <v>2</v>
      </c>
      <c r="C22" s="17" t="s">
        <v>3</v>
      </c>
      <c r="D22" s="13"/>
      <c r="E22" s="13" t="s">
        <v>93</v>
      </c>
      <c r="F22" s="13">
        <f>SUM(F26+F28)</f>
        <v>823.9000000000001</v>
      </c>
      <c r="G22" s="13">
        <v>95.9</v>
      </c>
      <c r="H22" s="13">
        <f>SUM(H26+H28)</f>
        <v>1299.7</v>
      </c>
      <c r="I22" s="13">
        <v>98.8</v>
      </c>
      <c r="J22" s="13">
        <f>SUM(J26+J28)</f>
        <v>866.1</v>
      </c>
      <c r="K22" s="44">
        <f>SUM(J22/F22*100)</f>
        <v>105.12198082291539</v>
      </c>
      <c r="L22" s="13">
        <f>SUM(L26+L28)</f>
        <v>1319.7</v>
      </c>
      <c r="M22" s="41">
        <f>SUM(L22/H22*100)</f>
        <v>101.53881664999615</v>
      </c>
      <c r="N22" s="41">
        <f>SUM(N26+N28)</f>
        <v>979</v>
      </c>
      <c r="O22" s="41">
        <f>SUM(N22/J22*100)</f>
        <v>113.03544625331948</v>
      </c>
      <c r="P22" s="41">
        <f>SUM(P26+P28)</f>
        <v>1557.8</v>
      </c>
      <c r="Q22" s="41">
        <f>SUM(P22/L22*100)</f>
        <v>118.04197923770555</v>
      </c>
      <c r="R22"/>
    </row>
    <row r="23" spans="1:18" ht="45" customHeight="1">
      <c r="A23" s="15" t="s">
        <v>122</v>
      </c>
      <c r="B23" s="18" t="s">
        <v>60</v>
      </c>
      <c r="C23" s="17" t="s">
        <v>61</v>
      </c>
      <c r="D23" s="13"/>
      <c r="E23" s="13"/>
      <c r="F23" s="13">
        <v>84.7</v>
      </c>
      <c r="G23" s="13"/>
      <c r="H23" s="13">
        <v>86.9</v>
      </c>
      <c r="I23" s="13"/>
      <c r="J23" s="44">
        <f>SUM(K22/1.039)</f>
        <v>101.17611243783965</v>
      </c>
      <c r="K23" s="44"/>
      <c r="L23" s="13">
        <v>97.4</v>
      </c>
      <c r="M23" s="41"/>
      <c r="N23" s="41">
        <f>SUM(N22/J22/1.071*100)</f>
        <v>105.54196662308075</v>
      </c>
      <c r="O23" s="41"/>
      <c r="P23" s="41">
        <v>100.3</v>
      </c>
      <c r="Q23" s="41"/>
      <c r="R23"/>
    </row>
    <row r="24" spans="1:18" ht="18.75">
      <c r="A24" s="15" t="s">
        <v>123</v>
      </c>
      <c r="B24" s="18" t="s">
        <v>4</v>
      </c>
      <c r="C24" s="17"/>
      <c r="D24" s="13"/>
      <c r="E24" s="13" t="s">
        <v>93</v>
      </c>
      <c r="F24" s="13"/>
      <c r="G24" s="13"/>
      <c r="H24" s="13"/>
      <c r="I24" s="13"/>
      <c r="J24" s="13"/>
      <c r="K24" s="44"/>
      <c r="L24" s="13"/>
      <c r="M24" s="41"/>
      <c r="N24" s="40"/>
      <c r="O24" s="41"/>
      <c r="P24" s="40"/>
      <c r="Q24" s="41"/>
      <c r="R24"/>
    </row>
    <row r="25" spans="1:17" ht="43.5" customHeight="1">
      <c r="A25" s="15" t="s">
        <v>124</v>
      </c>
      <c r="B25" s="18" t="s">
        <v>62</v>
      </c>
      <c r="C25" s="17" t="s">
        <v>61</v>
      </c>
      <c r="D25" s="13"/>
      <c r="E25" s="13" t="s">
        <v>93</v>
      </c>
      <c r="F25" s="13"/>
      <c r="G25" s="13"/>
      <c r="H25" s="13"/>
      <c r="I25" s="13"/>
      <c r="J25" s="13"/>
      <c r="K25" s="44"/>
      <c r="L25" s="13"/>
      <c r="M25" s="41"/>
      <c r="N25" s="40"/>
      <c r="O25" s="41"/>
      <c r="P25" s="40"/>
      <c r="Q25" s="41"/>
    </row>
    <row r="26" spans="1:17" ht="18.75">
      <c r="A26" s="15" t="s">
        <v>125</v>
      </c>
      <c r="B26" s="18" t="s">
        <v>5</v>
      </c>
      <c r="C26" s="17" t="s">
        <v>3</v>
      </c>
      <c r="D26" s="13"/>
      <c r="E26" s="13" t="s">
        <v>93</v>
      </c>
      <c r="F26" s="13">
        <v>452.8</v>
      </c>
      <c r="G26" s="44">
        <v>97.5</v>
      </c>
      <c r="H26" s="13">
        <v>834.4</v>
      </c>
      <c r="I26" s="13">
        <v>105.5</v>
      </c>
      <c r="J26" s="13">
        <v>504.3</v>
      </c>
      <c r="K26" s="44">
        <f>SUM(J26/F26*100)</f>
        <v>111.37367491166077</v>
      </c>
      <c r="L26" s="13">
        <v>841.9</v>
      </c>
      <c r="M26" s="41">
        <f>SUM(L26/H26*100)</f>
        <v>100.89884947267498</v>
      </c>
      <c r="N26" s="40">
        <v>605.4</v>
      </c>
      <c r="O26" s="41">
        <f>N26/J26*100</f>
        <v>120.04759071980963</v>
      </c>
      <c r="P26" s="41">
        <v>1026</v>
      </c>
      <c r="Q26" s="41">
        <f>SUM(P26/L26*100)</f>
        <v>121.86720513125076</v>
      </c>
    </row>
    <row r="27" spans="1:17" ht="39.75" customHeight="1">
      <c r="A27" s="15" t="s">
        <v>126</v>
      </c>
      <c r="B27" s="18" t="s">
        <v>62</v>
      </c>
      <c r="C27" s="17" t="s">
        <v>61</v>
      </c>
      <c r="D27" s="13"/>
      <c r="E27" s="13" t="s">
        <v>93</v>
      </c>
      <c r="F27" s="13">
        <v>85</v>
      </c>
      <c r="G27" s="13"/>
      <c r="H27" s="13">
        <v>91.9</v>
      </c>
      <c r="I27" s="13"/>
      <c r="J27" s="44">
        <f>SUM(K26/1.058)</f>
        <v>105.26812373502908</v>
      </c>
      <c r="K27" s="44"/>
      <c r="L27" s="13">
        <v>96.8</v>
      </c>
      <c r="M27" s="41"/>
      <c r="N27" s="41">
        <f>SUM(O26/1.052)</f>
        <v>114.11367939145401</v>
      </c>
      <c r="O27" s="41"/>
      <c r="P27" s="40">
        <v>100.4</v>
      </c>
      <c r="Q27" s="41"/>
    </row>
    <row r="28" spans="1:17" ht="37.5">
      <c r="A28" s="15" t="s">
        <v>127</v>
      </c>
      <c r="B28" s="18" t="s">
        <v>6</v>
      </c>
      <c r="C28" s="17" t="s">
        <v>3</v>
      </c>
      <c r="D28" s="13"/>
      <c r="E28" s="13" t="s">
        <v>93</v>
      </c>
      <c r="F28" s="13">
        <v>371.1</v>
      </c>
      <c r="G28" s="44">
        <v>94</v>
      </c>
      <c r="H28" s="13">
        <v>465.3</v>
      </c>
      <c r="I28" s="13">
        <v>88.8</v>
      </c>
      <c r="J28" s="13">
        <v>361.8</v>
      </c>
      <c r="K28" s="44">
        <f>SUM(J28/F28*100)</f>
        <v>97.49393694421988</v>
      </c>
      <c r="L28" s="13">
        <v>477.8</v>
      </c>
      <c r="M28" s="41">
        <f>SUM(L28/H28*100)</f>
        <v>102.68643885665163</v>
      </c>
      <c r="N28" s="40">
        <v>373.6</v>
      </c>
      <c r="O28" s="41">
        <f>SUM(N28/J28*100)</f>
        <v>103.26147042564952</v>
      </c>
      <c r="P28" s="41">
        <v>531.8</v>
      </c>
      <c r="Q28" s="41">
        <f>SUM(P28/L28*100)</f>
        <v>111.30179991628295</v>
      </c>
    </row>
    <row r="29" spans="1:17" ht="36.75" customHeight="1">
      <c r="A29" s="15" t="s">
        <v>128</v>
      </c>
      <c r="B29" s="18" t="s">
        <v>62</v>
      </c>
      <c r="C29" s="17" t="s">
        <v>61</v>
      </c>
      <c r="D29" s="13"/>
      <c r="E29" s="13" t="s">
        <v>93</v>
      </c>
      <c r="F29" s="44">
        <v>83.9</v>
      </c>
      <c r="G29" s="13"/>
      <c r="H29" s="13">
        <v>79.2</v>
      </c>
      <c r="I29" s="13"/>
      <c r="J29" s="44">
        <f>SUM(K28/1.012)</f>
        <v>96.3378823559485</v>
      </c>
      <c r="K29" s="44"/>
      <c r="L29" s="13">
        <v>98.3</v>
      </c>
      <c r="M29" s="41"/>
      <c r="N29" s="41">
        <f>SUM(N28/J28/1.101*100)</f>
        <v>93.78880147652092</v>
      </c>
      <c r="O29" s="41"/>
      <c r="P29" s="41">
        <f>SUM(Q28/1.113)</f>
        <v>100.00161717545637</v>
      </c>
      <c r="Q29" s="41"/>
    </row>
    <row r="30" spans="1:17" ht="27" customHeight="1">
      <c r="A30" s="12" t="s">
        <v>129</v>
      </c>
      <c r="B30" s="75" t="s">
        <v>8</v>
      </c>
      <c r="C30" s="76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</row>
    <row r="31" spans="1:17" ht="22.5" customHeight="1">
      <c r="A31" s="15" t="s">
        <v>130</v>
      </c>
      <c r="B31" s="18" t="s">
        <v>51</v>
      </c>
      <c r="C31" s="17" t="s">
        <v>9</v>
      </c>
      <c r="D31" s="13"/>
      <c r="E31" s="13"/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ht="21.75" customHeight="1">
      <c r="A32" s="15" t="s">
        <v>131</v>
      </c>
      <c r="B32" s="18" t="s">
        <v>10</v>
      </c>
      <c r="C32" s="17" t="s">
        <v>11</v>
      </c>
      <c r="D32" s="13"/>
      <c r="E32" s="13"/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</row>
    <row r="33" spans="1:17" ht="22.5" customHeight="1">
      <c r="A33" s="15" t="s">
        <v>132</v>
      </c>
      <c r="B33" s="18" t="s">
        <v>12</v>
      </c>
      <c r="C33" s="17" t="s">
        <v>13</v>
      </c>
      <c r="D33" s="13"/>
      <c r="E33" s="13"/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ht="21" customHeight="1">
      <c r="A34" s="15" t="s">
        <v>133</v>
      </c>
      <c r="B34" s="18" t="s">
        <v>50</v>
      </c>
      <c r="C34" s="17" t="s">
        <v>14</v>
      </c>
      <c r="D34" s="13"/>
      <c r="E34" s="13"/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ht="21" customHeight="1">
      <c r="A35" s="15" t="s">
        <v>134</v>
      </c>
      <c r="B35" s="18" t="s">
        <v>235</v>
      </c>
      <c r="C35" s="17" t="s">
        <v>14</v>
      </c>
      <c r="D35" s="13"/>
      <c r="E35" s="13"/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ht="21.75" customHeight="1">
      <c r="A36" s="15" t="s">
        <v>135</v>
      </c>
      <c r="B36" s="18" t="s">
        <v>109</v>
      </c>
      <c r="C36" s="17" t="s">
        <v>14</v>
      </c>
      <c r="D36" s="13"/>
      <c r="E36" s="13"/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</row>
    <row r="37" spans="1:17" ht="21" customHeight="1">
      <c r="A37" s="15" t="s">
        <v>136</v>
      </c>
      <c r="B37" s="18" t="s">
        <v>15</v>
      </c>
      <c r="C37" s="17" t="s">
        <v>14</v>
      </c>
      <c r="D37" s="13"/>
      <c r="E37" s="13"/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ht="21" customHeight="1">
      <c r="A38" s="15" t="s">
        <v>211</v>
      </c>
      <c r="B38" s="18" t="s">
        <v>219</v>
      </c>
      <c r="C38" s="17" t="s">
        <v>32</v>
      </c>
      <c r="D38" s="13"/>
      <c r="E38" s="13"/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</row>
    <row r="39" spans="1:17" ht="21" customHeight="1">
      <c r="A39" s="15" t="s">
        <v>212</v>
      </c>
      <c r="B39" s="18" t="s">
        <v>218</v>
      </c>
      <c r="C39" s="17" t="s">
        <v>32</v>
      </c>
      <c r="D39" s="13"/>
      <c r="E39" s="13"/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ht="21" customHeight="1">
      <c r="A40" s="15" t="s">
        <v>213</v>
      </c>
      <c r="B40" s="18" t="s">
        <v>220</v>
      </c>
      <c r="C40" s="17" t="s">
        <v>233</v>
      </c>
      <c r="D40" s="13"/>
      <c r="E40" s="13"/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</row>
    <row r="41" spans="1:17" ht="21" customHeight="1">
      <c r="A41" s="15" t="s">
        <v>214</v>
      </c>
      <c r="B41" s="18" t="s">
        <v>222</v>
      </c>
      <c r="C41" s="17" t="s">
        <v>232</v>
      </c>
      <c r="D41" s="13"/>
      <c r="E41" s="13"/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ht="21" customHeight="1">
      <c r="A42" s="15" t="s">
        <v>215</v>
      </c>
      <c r="B42" s="18" t="s">
        <v>221</v>
      </c>
      <c r="C42" s="17" t="s">
        <v>234</v>
      </c>
      <c r="D42" s="13"/>
      <c r="E42" s="13"/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</row>
    <row r="43" spans="1:17" ht="21" customHeight="1">
      <c r="A43" s="15" t="s">
        <v>216</v>
      </c>
      <c r="B43" s="18" t="s">
        <v>223</v>
      </c>
      <c r="C43" s="17" t="s">
        <v>234</v>
      </c>
      <c r="D43" s="13"/>
      <c r="E43" s="13"/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ht="21" customHeight="1">
      <c r="A44" s="15" t="s">
        <v>217</v>
      </c>
      <c r="B44" s="18" t="s">
        <v>224</v>
      </c>
      <c r="C44" s="17" t="s">
        <v>234</v>
      </c>
      <c r="D44" s="13"/>
      <c r="E44" s="13"/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</row>
    <row r="45" spans="1:17" ht="36" customHeight="1">
      <c r="A45" s="15" t="s">
        <v>236</v>
      </c>
      <c r="B45" s="18" t="s">
        <v>225</v>
      </c>
      <c r="C45" s="17" t="s">
        <v>32</v>
      </c>
      <c r="D45" s="13"/>
      <c r="E45" s="13"/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ht="24.75" customHeight="1">
      <c r="A46" s="12" t="s">
        <v>137</v>
      </c>
      <c r="B46" s="83" t="s">
        <v>77</v>
      </c>
      <c r="C46" s="76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4"/>
      <c r="O46" s="14"/>
      <c r="P46" s="14"/>
      <c r="Q46" s="14"/>
    </row>
    <row r="47" spans="1:17" ht="28.5" customHeight="1">
      <c r="A47" s="15"/>
      <c r="B47" s="18" t="s">
        <v>2</v>
      </c>
      <c r="C47" s="17" t="s">
        <v>16</v>
      </c>
      <c r="D47" s="13"/>
      <c r="E47" s="13" t="s">
        <v>93</v>
      </c>
      <c r="F47" s="13">
        <v>656.72</v>
      </c>
      <c r="G47" s="13">
        <v>126.4</v>
      </c>
      <c r="H47" s="13">
        <v>1399.8</v>
      </c>
      <c r="I47" s="13">
        <v>108.7</v>
      </c>
      <c r="J47" s="13">
        <v>588</v>
      </c>
      <c r="K47" s="44">
        <v>89.5</v>
      </c>
      <c r="L47" s="44">
        <v>1443.2</v>
      </c>
      <c r="M47" s="43">
        <v>103.10044292041721</v>
      </c>
      <c r="N47" s="43">
        <v>787.7</v>
      </c>
      <c r="O47" s="43">
        <f>SUM(N47/J47)*100</f>
        <v>133.9625850340136</v>
      </c>
      <c r="P47" s="43">
        <v>1356.3</v>
      </c>
      <c r="Q47" s="43">
        <v>93.97865853658536</v>
      </c>
    </row>
    <row r="48" spans="1:17" ht="73.5" customHeight="1">
      <c r="A48" s="15" t="s">
        <v>138</v>
      </c>
      <c r="B48" s="20" t="s">
        <v>59</v>
      </c>
      <c r="C48" s="21" t="s">
        <v>63</v>
      </c>
      <c r="D48" s="13"/>
      <c r="E48" s="13" t="s">
        <v>93</v>
      </c>
      <c r="F48" s="44">
        <v>118</v>
      </c>
      <c r="G48" s="13"/>
      <c r="H48" s="44">
        <v>100</v>
      </c>
      <c r="I48" s="13"/>
      <c r="J48" s="44">
        <v>87</v>
      </c>
      <c r="K48" s="44"/>
      <c r="L48" s="44">
        <v>99.78749798724081</v>
      </c>
      <c r="M48" s="46"/>
      <c r="N48" s="43">
        <f>SUM(O47/1.06)</f>
        <v>126.37979720189963</v>
      </c>
      <c r="O48" s="43"/>
      <c r="P48" s="43">
        <v>88.7</v>
      </c>
      <c r="Q48" s="46"/>
    </row>
    <row r="49" spans="1:17" ht="39.75" customHeight="1">
      <c r="A49" s="12" t="s">
        <v>139</v>
      </c>
      <c r="B49" s="75" t="s">
        <v>78</v>
      </c>
      <c r="C49" s="76"/>
      <c r="D49" s="13"/>
      <c r="E49" s="13"/>
      <c r="F49" s="13"/>
      <c r="G49" s="13"/>
      <c r="H49" s="13"/>
      <c r="I49" s="13"/>
      <c r="J49" s="13"/>
      <c r="K49" s="44"/>
      <c r="L49" s="44"/>
      <c r="M49" s="46"/>
      <c r="N49" s="46"/>
      <c r="O49" s="46"/>
      <c r="P49" s="46"/>
      <c r="Q49" s="46"/>
    </row>
    <row r="50" spans="1:17" ht="18.75">
      <c r="A50" s="15"/>
      <c r="B50" s="18" t="s">
        <v>2</v>
      </c>
      <c r="C50" s="17" t="s">
        <v>17</v>
      </c>
      <c r="D50" s="13"/>
      <c r="E50" s="13" t="s">
        <v>93</v>
      </c>
      <c r="F50" s="13">
        <v>2095</v>
      </c>
      <c r="G50" s="13">
        <v>183.2</v>
      </c>
      <c r="H50" s="13">
        <v>3862.2</v>
      </c>
      <c r="I50" s="13" t="s">
        <v>254</v>
      </c>
      <c r="J50" s="13">
        <v>2398.4</v>
      </c>
      <c r="K50" s="44">
        <f>SUM(J50/F50*100)</f>
        <v>114.48210023866349</v>
      </c>
      <c r="L50" s="44">
        <v>3471.7</v>
      </c>
      <c r="M50" s="43">
        <v>89.88918233131375</v>
      </c>
      <c r="N50" s="43">
        <v>2506.7</v>
      </c>
      <c r="O50" s="43">
        <f>SUM(N50/J50*100)</f>
        <v>104.51551034022681</v>
      </c>
      <c r="P50" s="43">
        <v>3804.7</v>
      </c>
      <c r="Q50" s="43">
        <v>109.59184261312902</v>
      </c>
    </row>
    <row r="51" spans="1:17" ht="73.5" customHeight="1">
      <c r="A51" s="15" t="s">
        <v>140</v>
      </c>
      <c r="B51" s="20" t="s">
        <v>59</v>
      </c>
      <c r="C51" s="21" t="s">
        <v>63</v>
      </c>
      <c r="D51" s="13"/>
      <c r="E51" s="13" t="s">
        <v>93</v>
      </c>
      <c r="F51" s="13">
        <v>171.5</v>
      </c>
      <c r="G51" s="13"/>
      <c r="H51" s="13" t="s">
        <v>256</v>
      </c>
      <c r="I51" s="13"/>
      <c r="J51" s="44">
        <f>SUM(K50/1.086)</f>
        <v>105.41629856230523</v>
      </c>
      <c r="K51" s="44"/>
      <c r="L51" s="44">
        <v>83.5</v>
      </c>
      <c r="M51" s="43"/>
      <c r="N51" s="43">
        <f>SUM(O50/1.052)</f>
        <v>99.34934442987338</v>
      </c>
      <c r="O51" s="43"/>
      <c r="P51" s="43">
        <v>102.99985208000847</v>
      </c>
      <c r="Q51" s="43"/>
    </row>
    <row r="52" spans="1:17" ht="24" customHeight="1">
      <c r="A52" s="12" t="s">
        <v>141</v>
      </c>
      <c r="B52" s="83" t="s">
        <v>79</v>
      </c>
      <c r="C52" s="76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  <c r="P52" s="14"/>
      <c r="Q52" s="14"/>
    </row>
    <row r="53" spans="1:17" ht="18.75">
      <c r="A53" s="15"/>
      <c r="B53" s="18" t="s">
        <v>2</v>
      </c>
      <c r="C53" s="17" t="s">
        <v>17</v>
      </c>
      <c r="D53" s="13"/>
      <c r="E53" s="13" t="s">
        <v>93</v>
      </c>
      <c r="F53" s="13">
        <v>2865.9</v>
      </c>
      <c r="G53" s="13">
        <v>100.7</v>
      </c>
      <c r="H53" s="13">
        <v>4149.4</v>
      </c>
      <c r="I53" s="13">
        <v>105.8</v>
      </c>
      <c r="J53" s="13">
        <v>2999.9</v>
      </c>
      <c r="K53" s="44">
        <f>SUM(J53/F53*100)</f>
        <v>104.67566907428731</v>
      </c>
      <c r="L53" s="13">
        <v>4790.3</v>
      </c>
      <c r="M53" s="41">
        <f>SUM(L53/H53*100)</f>
        <v>115.4456065937244</v>
      </c>
      <c r="N53" s="40">
        <v>3529.5</v>
      </c>
      <c r="O53" s="41">
        <f>SUM(N53/J53*100)</f>
        <v>117.65392179739325</v>
      </c>
      <c r="P53" s="40">
        <v>5343.3</v>
      </c>
      <c r="Q53" s="41">
        <f>SUM(P53/L53*100)</f>
        <v>111.54416216103375</v>
      </c>
    </row>
    <row r="54" spans="1:17" ht="75" customHeight="1">
      <c r="A54" s="15" t="s">
        <v>142</v>
      </c>
      <c r="B54" s="20" t="s">
        <v>59</v>
      </c>
      <c r="C54" s="21" t="s">
        <v>63</v>
      </c>
      <c r="D54" s="13"/>
      <c r="E54" s="13" t="s">
        <v>93</v>
      </c>
      <c r="F54" s="44">
        <v>98</v>
      </c>
      <c r="G54" s="13"/>
      <c r="H54" s="13">
        <v>100.8</v>
      </c>
      <c r="I54" s="13"/>
      <c r="J54" s="13">
        <v>103.1</v>
      </c>
      <c r="K54" s="44"/>
      <c r="L54" s="13">
        <v>107.5</v>
      </c>
      <c r="M54" s="41"/>
      <c r="N54" s="40">
        <v>110.2</v>
      </c>
      <c r="O54" s="41"/>
      <c r="P54" s="40">
        <v>104.5</v>
      </c>
      <c r="Q54" s="41"/>
    </row>
    <row r="55" spans="1:17" ht="24" customHeight="1">
      <c r="A55" s="12" t="s">
        <v>143</v>
      </c>
      <c r="B55" s="83" t="s">
        <v>80</v>
      </c>
      <c r="C55" s="76"/>
      <c r="D55" s="13"/>
      <c r="E55" s="13"/>
      <c r="F55" s="13"/>
      <c r="G55" s="13"/>
      <c r="H55" s="13"/>
      <c r="I55" s="13"/>
      <c r="J55" s="13"/>
      <c r="K55" s="44"/>
      <c r="L55" s="13"/>
      <c r="M55" s="41"/>
      <c r="N55" s="40"/>
      <c r="O55" s="41"/>
      <c r="P55" s="40"/>
      <c r="Q55" s="41"/>
    </row>
    <row r="56" spans="1:17" ht="21" customHeight="1">
      <c r="A56" s="15"/>
      <c r="B56" s="18" t="s">
        <v>2</v>
      </c>
      <c r="C56" s="17" t="s">
        <v>17</v>
      </c>
      <c r="D56" s="13"/>
      <c r="E56" s="13" t="s">
        <v>93</v>
      </c>
      <c r="F56" s="13">
        <v>1411</v>
      </c>
      <c r="G56" s="13"/>
      <c r="H56" s="13">
        <v>1832.1</v>
      </c>
      <c r="I56" s="13">
        <v>105.5</v>
      </c>
      <c r="J56" s="13">
        <v>1489.1</v>
      </c>
      <c r="K56" s="44">
        <f>SUM(J56/F56*100)</f>
        <v>105.5350815024805</v>
      </c>
      <c r="L56" s="13">
        <v>1924.3</v>
      </c>
      <c r="M56" s="41">
        <f>SUM(L56/H56*100)</f>
        <v>105.03247639320999</v>
      </c>
      <c r="N56" s="40">
        <v>1631.2</v>
      </c>
      <c r="O56" s="41">
        <f>SUM(N56/J56*100)</f>
        <v>109.54267678463503</v>
      </c>
      <c r="P56" s="41">
        <v>1996.12</v>
      </c>
      <c r="Q56" s="41">
        <f>SUM(P56/L56*100)</f>
        <v>103.73226627864678</v>
      </c>
    </row>
    <row r="57" spans="1:17" ht="72" customHeight="1">
      <c r="A57" s="15" t="s">
        <v>144</v>
      </c>
      <c r="B57" s="20" t="s">
        <v>59</v>
      </c>
      <c r="C57" s="21" t="s">
        <v>63</v>
      </c>
      <c r="D57" s="13"/>
      <c r="E57" s="13" t="s">
        <v>93</v>
      </c>
      <c r="F57" s="13">
        <v>101.4</v>
      </c>
      <c r="G57" s="13"/>
      <c r="H57" s="13">
        <v>101.8</v>
      </c>
      <c r="I57" s="13"/>
      <c r="J57" s="13">
        <v>103.1</v>
      </c>
      <c r="K57" s="13"/>
      <c r="L57" s="13">
        <v>102.8</v>
      </c>
      <c r="M57" s="14"/>
      <c r="N57" s="42">
        <v>103.8</v>
      </c>
      <c r="O57" s="40"/>
      <c r="P57" s="42">
        <v>100.1</v>
      </c>
      <c r="Q57" s="40"/>
    </row>
    <row r="58" spans="1:17" ht="40.5" customHeight="1">
      <c r="A58" s="12" t="s">
        <v>145</v>
      </c>
      <c r="B58" s="84" t="s">
        <v>18</v>
      </c>
      <c r="C58" s="85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4"/>
      <c r="P58" s="14"/>
      <c r="Q58" s="14"/>
    </row>
    <row r="59" spans="1:17" ht="27" customHeight="1">
      <c r="A59" s="15"/>
      <c r="B59" s="18" t="s">
        <v>2</v>
      </c>
      <c r="C59" s="17" t="s">
        <v>3</v>
      </c>
      <c r="D59" s="13"/>
      <c r="E59" s="13" t="s">
        <v>93</v>
      </c>
      <c r="F59" s="44">
        <v>63</v>
      </c>
      <c r="G59" s="44">
        <v>101.4</v>
      </c>
      <c r="H59" s="44">
        <v>96.6</v>
      </c>
      <c r="I59" s="44">
        <v>118.5</v>
      </c>
      <c r="J59" s="44">
        <v>92.1</v>
      </c>
      <c r="K59" s="44">
        <v>146.19047619047618</v>
      </c>
      <c r="L59" s="44">
        <v>131.9</v>
      </c>
      <c r="M59" s="41">
        <v>136.5</v>
      </c>
      <c r="N59" s="41">
        <v>101.8</v>
      </c>
      <c r="O59" s="41">
        <v>110.53203040173725</v>
      </c>
      <c r="P59" s="41">
        <v>140</v>
      </c>
      <c r="Q59" s="41">
        <v>106.14101592115239</v>
      </c>
    </row>
    <row r="60" spans="1:17" ht="70.5" customHeight="1">
      <c r="A60" s="15" t="s">
        <v>146</v>
      </c>
      <c r="B60" s="18" t="s">
        <v>92</v>
      </c>
      <c r="C60" s="17" t="s">
        <v>61</v>
      </c>
      <c r="D60" s="13"/>
      <c r="E60" s="13" t="s">
        <v>93</v>
      </c>
      <c r="F60" s="44">
        <v>92</v>
      </c>
      <c r="G60" s="44"/>
      <c r="H60" s="44">
        <v>108.4</v>
      </c>
      <c r="I60" s="44"/>
      <c r="J60" s="44">
        <v>140.3</v>
      </c>
      <c r="K60" s="44"/>
      <c r="L60" s="44">
        <v>131.1</v>
      </c>
      <c r="M60" s="41"/>
      <c r="N60" s="43">
        <v>109.0059471417527</v>
      </c>
      <c r="O60" s="43"/>
      <c r="P60" s="43">
        <v>104.46950385940195</v>
      </c>
      <c r="Q60" s="41"/>
    </row>
    <row r="61" spans="1:17" ht="21" customHeight="1">
      <c r="A61" s="15" t="s">
        <v>147</v>
      </c>
      <c r="B61" s="18" t="s">
        <v>19</v>
      </c>
      <c r="C61" s="17" t="s">
        <v>20</v>
      </c>
      <c r="D61" s="13"/>
      <c r="E61" s="13"/>
      <c r="F61" s="48">
        <v>0.442</v>
      </c>
      <c r="G61" s="44">
        <v>115.1</v>
      </c>
      <c r="H61" s="48">
        <v>0.667</v>
      </c>
      <c r="I61" s="44">
        <v>149.6</v>
      </c>
      <c r="J61" s="48">
        <v>0.938</v>
      </c>
      <c r="K61" s="44" t="s">
        <v>255</v>
      </c>
      <c r="L61" s="48">
        <v>1.297</v>
      </c>
      <c r="M61" s="41">
        <v>194.5</v>
      </c>
      <c r="N61" s="49">
        <v>1.129</v>
      </c>
      <c r="O61" s="41">
        <v>120.36247334754798</v>
      </c>
      <c r="P61" s="49">
        <v>1.334</v>
      </c>
      <c r="Q61" s="41">
        <v>102.8527370855821</v>
      </c>
    </row>
    <row r="62" spans="1:17" ht="21" customHeight="1">
      <c r="A62" s="15" t="s">
        <v>148</v>
      </c>
      <c r="B62" s="18" t="s">
        <v>21</v>
      </c>
      <c r="C62" s="17" t="s">
        <v>20</v>
      </c>
      <c r="D62" s="13"/>
      <c r="E62" s="13"/>
      <c r="F62" s="48">
        <v>0.629</v>
      </c>
      <c r="G62" s="44">
        <v>101.5</v>
      </c>
      <c r="H62" s="48">
        <v>0.821</v>
      </c>
      <c r="I62" s="44">
        <v>103.3</v>
      </c>
      <c r="J62" s="48">
        <v>0.734</v>
      </c>
      <c r="K62" s="44">
        <v>116.69316375198729</v>
      </c>
      <c r="L62" s="48">
        <v>0.937</v>
      </c>
      <c r="M62" s="41">
        <v>114.1</v>
      </c>
      <c r="N62" s="49">
        <v>0.991</v>
      </c>
      <c r="O62" s="41">
        <v>135.01362397820165</v>
      </c>
      <c r="P62" s="49">
        <v>1.252</v>
      </c>
      <c r="Q62" s="41">
        <v>133.6179295624333</v>
      </c>
    </row>
    <row r="63" spans="1:17" ht="22.5" customHeight="1">
      <c r="A63" s="15" t="s">
        <v>149</v>
      </c>
      <c r="B63" s="18" t="s">
        <v>22</v>
      </c>
      <c r="C63" s="17" t="s">
        <v>23</v>
      </c>
      <c r="D63" s="13"/>
      <c r="E63" s="13"/>
      <c r="F63" s="48"/>
      <c r="G63" s="44"/>
      <c r="H63" s="48"/>
      <c r="I63" s="44"/>
      <c r="J63" s="48"/>
      <c r="K63" s="44"/>
      <c r="L63" s="48"/>
      <c r="M63" s="41"/>
      <c r="N63" s="49"/>
      <c r="O63" s="41"/>
      <c r="P63" s="49"/>
      <c r="Q63" s="41"/>
    </row>
    <row r="64" spans="1:17" ht="18.75" customHeight="1">
      <c r="A64" s="15" t="s">
        <v>150</v>
      </c>
      <c r="B64" s="18" t="s">
        <v>24</v>
      </c>
      <c r="C64" s="17" t="s">
        <v>20</v>
      </c>
      <c r="D64" s="13"/>
      <c r="E64" s="13"/>
      <c r="F64" s="48"/>
      <c r="G64" s="44"/>
      <c r="H64" s="48"/>
      <c r="I64" s="44"/>
      <c r="J64" s="48"/>
      <c r="K64" s="44"/>
      <c r="L64" s="48"/>
      <c r="M64" s="41"/>
      <c r="N64" s="49"/>
      <c r="O64" s="41"/>
      <c r="P64" s="49"/>
      <c r="Q64" s="41"/>
    </row>
    <row r="65" spans="1:17" ht="18.75" customHeight="1">
      <c r="A65" s="15" t="s">
        <v>151</v>
      </c>
      <c r="B65" s="18" t="s">
        <v>25</v>
      </c>
      <c r="C65" s="17" t="s">
        <v>20</v>
      </c>
      <c r="D65" s="13"/>
      <c r="E65" s="13"/>
      <c r="F65" s="48">
        <v>0.0536</v>
      </c>
      <c r="G65" s="44">
        <v>166.5</v>
      </c>
      <c r="H65" s="48">
        <v>0.0557</v>
      </c>
      <c r="I65" s="44">
        <v>164.8</v>
      </c>
      <c r="J65" s="48">
        <v>0.0379</v>
      </c>
      <c r="K65" s="44">
        <v>70.7089552238806</v>
      </c>
      <c r="L65" s="48">
        <v>0.0397</v>
      </c>
      <c r="M65" s="41">
        <v>71.3</v>
      </c>
      <c r="N65" s="49">
        <v>0.035</v>
      </c>
      <c r="O65" s="41">
        <v>92.34828496042216</v>
      </c>
      <c r="P65" s="49">
        <v>0.04</v>
      </c>
      <c r="Q65" s="41">
        <v>100.75566750629723</v>
      </c>
    </row>
    <row r="66" spans="1:17" ht="24" customHeight="1">
      <c r="A66" s="15" t="s">
        <v>152</v>
      </c>
      <c r="B66" s="18" t="s">
        <v>26</v>
      </c>
      <c r="C66" s="17" t="s">
        <v>27</v>
      </c>
      <c r="D66" s="13"/>
      <c r="E66" s="13"/>
      <c r="F66" s="48">
        <v>3.864</v>
      </c>
      <c r="G66" s="44" t="s">
        <v>257</v>
      </c>
      <c r="H66" s="48">
        <v>4.374</v>
      </c>
      <c r="I66" s="44" t="s">
        <v>258</v>
      </c>
      <c r="J66" s="48">
        <v>6.072</v>
      </c>
      <c r="K66" s="44">
        <v>157.14285714285714</v>
      </c>
      <c r="L66" s="48">
        <v>7.565</v>
      </c>
      <c r="M66" s="41">
        <v>173</v>
      </c>
      <c r="N66" s="49">
        <v>7.975</v>
      </c>
      <c r="O66" s="41">
        <v>131.34057971014494</v>
      </c>
      <c r="P66" s="49">
        <v>8</v>
      </c>
      <c r="Q66" s="41">
        <v>105.75016523463316</v>
      </c>
    </row>
    <row r="67" spans="1:17" ht="24" customHeight="1">
      <c r="A67" s="12" t="s">
        <v>153</v>
      </c>
      <c r="B67" s="75" t="s">
        <v>71</v>
      </c>
      <c r="C67" s="76"/>
      <c r="D67" s="13"/>
      <c r="E67" s="13"/>
      <c r="F67" s="13"/>
      <c r="G67" s="13"/>
      <c r="H67" s="13"/>
      <c r="I67" s="13"/>
      <c r="J67" s="13"/>
      <c r="K67" s="13"/>
      <c r="L67" s="13"/>
      <c r="M67" s="14"/>
      <c r="N67" s="14"/>
      <c r="O67" s="14"/>
      <c r="P67" s="14"/>
      <c r="Q67" s="14"/>
    </row>
    <row r="68" spans="1:17" ht="22.5" customHeight="1">
      <c r="A68" s="15" t="s">
        <v>154</v>
      </c>
      <c r="B68" s="22" t="s">
        <v>65</v>
      </c>
      <c r="C68" s="23" t="s">
        <v>67</v>
      </c>
      <c r="D68" s="13"/>
      <c r="E68" s="13"/>
      <c r="F68" s="13"/>
      <c r="G68" s="13"/>
      <c r="H68" s="13"/>
      <c r="I68" s="13"/>
      <c r="J68" s="13"/>
      <c r="K68" s="13"/>
      <c r="L68" s="13"/>
      <c r="M68" s="14"/>
      <c r="N68" s="14"/>
      <c r="O68" s="14"/>
      <c r="P68" s="14"/>
      <c r="Q68" s="14"/>
    </row>
    <row r="69" spans="1:17" ht="28.5" customHeight="1">
      <c r="A69" s="15" t="s">
        <v>155</v>
      </c>
      <c r="B69" s="22" t="s">
        <v>74</v>
      </c>
      <c r="C69" s="23" t="s">
        <v>67</v>
      </c>
      <c r="D69" s="13"/>
      <c r="E69" s="13"/>
      <c r="F69" s="13">
        <v>510</v>
      </c>
      <c r="G69" s="13">
        <v>92.6</v>
      </c>
      <c r="H69" s="13">
        <v>645</v>
      </c>
      <c r="I69" s="13">
        <v>101.2</v>
      </c>
      <c r="J69" s="13">
        <v>537</v>
      </c>
      <c r="K69" s="44">
        <v>105.29411764705883</v>
      </c>
      <c r="L69" s="13">
        <v>804</v>
      </c>
      <c r="M69" s="42">
        <v>124.7</v>
      </c>
      <c r="N69" s="42">
        <v>508</v>
      </c>
      <c r="O69" s="43">
        <v>94.59962756052141</v>
      </c>
      <c r="P69" s="42">
        <v>810</v>
      </c>
      <c r="Q69" s="43">
        <v>100.74626865671641</v>
      </c>
    </row>
    <row r="70" spans="1:17" ht="18.75">
      <c r="A70" s="15" t="s">
        <v>156</v>
      </c>
      <c r="B70" s="22" t="s">
        <v>66</v>
      </c>
      <c r="C70" s="23" t="s">
        <v>67</v>
      </c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4"/>
      <c r="O70" s="14"/>
      <c r="P70" s="14"/>
      <c r="Q70" s="14"/>
    </row>
    <row r="71" spans="1:17" ht="18.75">
      <c r="A71" s="12" t="s">
        <v>157</v>
      </c>
      <c r="B71" s="83" t="s">
        <v>28</v>
      </c>
      <c r="C71" s="76"/>
      <c r="D71" s="13"/>
      <c r="E71" s="13"/>
      <c r="F71" s="13"/>
      <c r="G71" s="13"/>
      <c r="H71" s="13"/>
      <c r="I71" s="13"/>
      <c r="J71" s="13"/>
      <c r="K71" s="13"/>
      <c r="L71" s="13"/>
      <c r="M71" s="14"/>
      <c r="N71" s="14"/>
      <c r="O71" s="14"/>
      <c r="P71" s="14"/>
      <c r="Q71" s="14"/>
    </row>
    <row r="72" spans="1:17" ht="25.5" customHeight="1">
      <c r="A72" s="15" t="s">
        <v>158</v>
      </c>
      <c r="B72" s="18" t="s">
        <v>29</v>
      </c>
      <c r="C72" s="17" t="s">
        <v>17</v>
      </c>
      <c r="D72" s="13"/>
      <c r="E72" s="13"/>
      <c r="F72" s="51">
        <v>2242.8</v>
      </c>
      <c r="G72" s="51">
        <v>117.4</v>
      </c>
      <c r="H72" s="51">
        <v>3890.7</v>
      </c>
      <c r="I72" s="51">
        <v>136.8</v>
      </c>
      <c r="J72" s="51">
        <v>2381.4</v>
      </c>
      <c r="K72" s="51">
        <f>J72/F72*100</f>
        <v>106.17977528089888</v>
      </c>
      <c r="L72" s="51">
        <v>3786.9</v>
      </c>
      <c r="M72" s="52">
        <f>L72/H72*100</f>
        <v>97.33209962217596</v>
      </c>
      <c r="N72" s="52">
        <v>2304.189</v>
      </c>
      <c r="O72" s="52">
        <f>N72/J72*100</f>
        <v>96.75774754346182</v>
      </c>
      <c r="P72" s="52">
        <v>3582.608</v>
      </c>
      <c r="Q72" s="52">
        <f>P72/L72*100</f>
        <v>94.60529720879876</v>
      </c>
    </row>
    <row r="73" spans="1:17" ht="58.5" customHeight="1">
      <c r="A73" s="15" t="s">
        <v>159</v>
      </c>
      <c r="B73" s="18" t="s">
        <v>68</v>
      </c>
      <c r="C73" s="17" t="s">
        <v>17</v>
      </c>
      <c r="D73" s="13"/>
      <c r="E73" s="13"/>
      <c r="F73" s="51">
        <v>1465.2</v>
      </c>
      <c r="G73" s="51">
        <v>126.1</v>
      </c>
      <c r="H73" s="51">
        <v>2825.5</v>
      </c>
      <c r="I73" s="51">
        <v>156.5</v>
      </c>
      <c r="J73" s="51">
        <v>1615.9</v>
      </c>
      <c r="K73" s="51">
        <f>J73/F73*100</f>
        <v>110.2852852852853</v>
      </c>
      <c r="L73" s="51">
        <v>2692</v>
      </c>
      <c r="M73" s="52">
        <f>L73/H73*100</f>
        <v>95.27517253583436</v>
      </c>
      <c r="N73" s="52">
        <v>1261.882</v>
      </c>
      <c r="O73" s="52">
        <f>N73/J73*100</f>
        <v>78.0915898261031</v>
      </c>
      <c r="P73" s="52">
        <v>2320.837</v>
      </c>
      <c r="Q73" s="52">
        <f>P73/L73*100</f>
        <v>86.21236998514115</v>
      </c>
    </row>
    <row r="74" spans="1:17" ht="21" customHeight="1">
      <c r="A74" s="15" t="s">
        <v>160</v>
      </c>
      <c r="B74" s="18" t="s">
        <v>30</v>
      </c>
      <c r="C74" s="17" t="s">
        <v>17</v>
      </c>
      <c r="D74" s="13"/>
      <c r="E74" s="13"/>
      <c r="F74" s="51">
        <v>1906.8</v>
      </c>
      <c r="G74" s="51">
        <v>99.7</v>
      </c>
      <c r="H74" s="51">
        <v>3631.2</v>
      </c>
      <c r="I74" s="51">
        <v>128.9</v>
      </c>
      <c r="J74" s="51">
        <v>2362.5</v>
      </c>
      <c r="K74" s="51">
        <f>J74/F74*100</f>
        <v>123.89867841409692</v>
      </c>
      <c r="L74" s="51">
        <v>3790.5</v>
      </c>
      <c r="M74" s="52">
        <f>L74/H74*100</f>
        <v>104.38697951090549</v>
      </c>
      <c r="N74" s="52">
        <v>2514.2</v>
      </c>
      <c r="O74" s="52">
        <f>N74/J74*100</f>
        <v>106.42116402116402</v>
      </c>
      <c r="P74" s="52">
        <v>4167.9</v>
      </c>
      <c r="Q74" s="52">
        <f>P74/L74*100</f>
        <v>109.95647012267511</v>
      </c>
    </row>
    <row r="75" spans="1:17" ht="22.5" customHeight="1">
      <c r="A75" s="15" t="s">
        <v>161</v>
      </c>
      <c r="B75" s="18" t="s">
        <v>241</v>
      </c>
      <c r="C75" s="17" t="s">
        <v>17</v>
      </c>
      <c r="D75" s="13"/>
      <c r="E75" s="13"/>
      <c r="F75" s="51">
        <v>4350.1</v>
      </c>
      <c r="G75" s="51">
        <v>57.5</v>
      </c>
      <c r="H75" s="51">
        <v>2728.9</v>
      </c>
      <c r="I75" s="51">
        <v>48.9</v>
      </c>
      <c r="J75" s="51">
        <v>7495.6</v>
      </c>
      <c r="K75" s="51">
        <f>SUM(J75/F75*100)</f>
        <v>172.30868255902163</v>
      </c>
      <c r="L75" s="51">
        <v>3457.9</v>
      </c>
      <c r="M75" s="53">
        <v>126.71406061050241</v>
      </c>
      <c r="N75" s="53">
        <v>3981.9</v>
      </c>
      <c r="O75" s="53">
        <f>SUM(N75/J75*100)</f>
        <v>53.12316559047975</v>
      </c>
      <c r="P75" s="14"/>
      <c r="Q75" s="14"/>
    </row>
    <row r="76" spans="1:17" ht="22.5" customHeight="1">
      <c r="A76" s="15" t="s">
        <v>162</v>
      </c>
      <c r="B76" s="18" t="s">
        <v>242</v>
      </c>
      <c r="C76" s="17" t="s">
        <v>17</v>
      </c>
      <c r="D76" s="13"/>
      <c r="E76" s="13"/>
      <c r="F76" s="51">
        <v>61694.3</v>
      </c>
      <c r="G76" s="51">
        <v>124.4</v>
      </c>
      <c r="H76" s="51">
        <v>63736.7</v>
      </c>
      <c r="I76" s="51">
        <v>96.1</v>
      </c>
      <c r="J76" s="51">
        <v>53190.5</v>
      </c>
      <c r="K76" s="51">
        <f>SUM(J76/F76*100)</f>
        <v>86.21623067284983</v>
      </c>
      <c r="L76" s="51">
        <v>41725.2</v>
      </c>
      <c r="M76" s="53">
        <v>65.46495190369129</v>
      </c>
      <c r="N76" s="53">
        <v>40033.6</v>
      </c>
      <c r="O76" s="53">
        <f>SUM(N76/J76*100)</f>
        <v>75.26456792096333</v>
      </c>
      <c r="P76" s="14"/>
      <c r="Q76" s="14"/>
    </row>
    <row r="77" spans="1:17" ht="18.75" customHeight="1">
      <c r="A77" s="15" t="s">
        <v>163</v>
      </c>
      <c r="B77" s="18" t="s">
        <v>108</v>
      </c>
      <c r="C77" s="17" t="s">
        <v>17</v>
      </c>
      <c r="D77" s="13"/>
      <c r="E77" s="13"/>
      <c r="F77" s="51">
        <v>1662.3</v>
      </c>
      <c r="G77" s="51">
        <v>271.5</v>
      </c>
      <c r="H77" s="51">
        <v>913.6</v>
      </c>
      <c r="I77" s="51">
        <v>178.1</v>
      </c>
      <c r="J77" s="51">
        <v>864</v>
      </c>
      <c r="K77" s="51">
        <f>SUM(J77/F77*100)</f>
        <v>51.97617758527342</v>
      </c>
      <c r="L77" s="51">
        <v>1011.5</v>
      </c>
      <c r="M77" s="53">
        <v>110.7158493870403</v>
      </c>
      <c r="N77" s="53">
        <v>563.9</v>
      </c>
      <c r="O77" s="53">
        <f>SUM(N77/J77*100)</f>
        <v>65.2662037037037</v>
      </c>
      <c r="P77" s="14"/>
      <c r="Q77" s="14"/>
    </row>
    <row r="78" spans="1:17" ht="27" customHeight="1">
      <c r="A78" s="15" t="s">
        <v>164</v>
      </c>
      <c r="B78" s="18" t="s">
        <v>243</v>
      </c>
      <c r="C78" s="17" t="s">
        <v>17</v>
      </c>
      <c r="D78" s="13"/>
      <c r="E78" s="13"/>
      <c r="F78" s="51">
        <v>53534.8</v>
      </c>
      <c r="G78" s="51">
        <v>135</v>
      </c>
      <c r="H78" s="51">
        <v>54299</v>
      </c>
      <c r="I78" s="51">
        <v>98.7</v>
      </c>
      <c r="J78" s="51">
        <v>46345.8</v>
      </c>
      <c r="K78" s="51">
        <f>SUM(J78/F78*100)</f>
        <v>86.57135171888193</v>
      </c>
      <c r="L78" s="51">
        <v>47721.4</v>
      </c>
      <c r="M78" s="53">
        <v>87.88633308164054</v>
      </c>
      <c r="N78" s="53">
        <v>46852.8</v>
      </c>
      <c r="O78" s="53">
        <f>SUM(N78/J78*100)</f>
        <v>101.09395026086507</v>
      </c>
      <c r="P78" s="14"/>
      <c r="Q78" s="14"/>
    </row>
    <row r="79" spans="1:17" ht="19.5" customHeight="1">
      <c r="A79" s="15" t="s">
        <v>165</v>
      </c>
      <c r="B79" s="18" t="s">
        <v>108</v>
      </c>
      <c r="C79" s="17" t="s">
        <v>17</v>
      </c>
      <c r="D79" s="13"/>
      <c r="E79" s="13"/>
      <c r="F79" s="51">
        <v>25301.4</v>
      </c>
      <c r="G79" s="51" t="s">
        <v>251</v>
      </c>
      <c r="H79" s="51">
        <v>30143.6</v>
      </c>
      <c r="I79" s="51" t="s">
        <v>252</v>
      </c>
      <c r="J79" s="51">
        <v>14291.8</v>
      </c>
      <c r="K79" s="51">
        <f>SUM(J79/F79*100)</f>
        <v>56.486202344534284</v>
      </c>
      <c r="L79" s="51">
        <v>12140.9</v>
      </c>
      <c r="M79" s="53">
        <v>40.276874693135525</v>
      </c>
      <c r="N79" s="53">
        <v>13036.1</v>
      </c>
      <c r="O79" s="53">
        <f>SUM(N79/J79*100)</f>
        <v>91.21384290292336</v>
      </c>
      <c r="P79" s="14"/>
      <c r="Q79" s="14"/>
    </row>
    <row r="80" spans="1:17" ht="21.75" customHeight="1">
      <c r="A80" s="12" t="s">
        <v>166</v>
      </c>
      <c r="B80" s="83" t="s">
        <v>31</v>
      </c>
      <c r="C80" s="76"/>
      <c r="D80" s="13"/>
      <c r="E80" s="13"/>
      <c r="F80" s="11"/>
      <c r="G80" s="11"/>
      <c r="H80" s="11"/>
      <c r="I80" s="11"/>
      <c r="J80" s="11"/>
      <c r="K80" s="11"/>
      <c r="L80" s="11"/>
      <c r="M80" s="50"/>
      <c r="N80" s="50"/>
      <c r="O80" s="50"/>
      <c r="P80" s="14"/>
      <c r="Q80" s="14"/>
    </row>
    <row r="81" spans="1:17" ht="22.5" customHeight="1">
      <c r="A81" s="15" t="s">
        <v>167</v>
      </c>
      <c r="B81" s="18" t="s">
        <v>52</v>
      </c>
      <c r="C81" s="17" t="s">
        <v>32</v>
      </c>
      <c r="D81" s="13"/>
      <c r="E81" s="13"/>
      <c r="F81" s="13">
        <v>6.36</v>
      </c>
      <c r="G81" s="13">
        <v>61.1</v>
      </c>
      <c r="H81" s="13">
        <v>54.3</v>
      </c>
      <c r="I81" s="13" t="s">
        <v>254</v>
      </c>
      <c r="J81" s="13">
        <v>10.6</v>
      </c>
      <c r="K81" s="13">
        <v>166.7</v>
      </c>
      <c r="L81" s="13">
        <v>23.6</v>
      </c>
      <c r="M81" s="41">
        <f>SUM(L81/H81)*100</f>
        <v>43.46224677716391</v>
      </c>
      <c r="N81" s="41">
        <v>22.6</v>
      </c>
      <c r="O81" s="41" t="s">
        <v>255</v>
      </c>
      <c r="P81" s="40">
        <v>35.3</v>
      </c>
      <c r="Q81" s="41">
        <f>SUM(P81/L81)*100</f>
        <v>149.57627118644066</v>
      </c>
    </row>
    <row r="82" spans="1:17" ht="19.5" customHeight="1">
      <c r="A82" s="15" t="s">
        <v>168</v>
      </c>
      <c r="B82" s="18" t="s">
        <v>33</v>
      </c>
      <c r="C82" s="17" t="s">
        <v>34</v>
      </c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4"/>
      <c r="O82" s="14"/>
      <c r="P82" s="14"/>
      <c r="Q82" s="14"/>
    </row>
    <row r="83" spans="1:17" ht="21.75" customHeight="1">
      <c r="A83" s="15" t="s">
        <v>169</v>
      </c>
      <c r="B83" s="18" t="s">
        <v>35</v>
      </c>
      <c r="C83" s="17" t="s">
        <v>36</v>
      </c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40">
        <v>140</v>
      </c>
      <c r="O83" s="14"/>
      <c r="P83" s="14"/>
      <c r="Q83" s="14"/>
    </row>
    <row r="84" spans="1:17" ht="18.75" customHeight="1">
      <c r="A84" s="15" t="s">
        <v>170</v>
      </c>
      <c r="B84" s="18" t="s">
        <v>37</v>
      </c>
      <c r="C84" s="17" t="s">
        <v>38</v>
      </c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4"/>
      <c r="O84" s="14"/>
      <c r="P84" s="14"/>
      <c r="Q84" s="14"/>
    </row>
    <row r="85" spans="1:17" ht="19.5" customHeight="1">
      <c r="A85" s="15" t="s">
        <v>171</v>
      </c>
      <c r="B85" s="18" t="s">
        <v>39</v>
      </c>
      <c r="C85" s="17" t="s">
        <v>40</v>
      </c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  <c r="O85" s="14"/>
      <c r="P85" s="14"/>
      <c r="Q85" s="14"/>
    </row>
    <row r="86" spans="1:17" ht="21.75" customHeight="1">
      <c r="A86" s="12" t="s">
        <v>172</v>
      </c>
      <c r="B86" s="83" t="s">
        <v>75</v>
      </c>
      <c r="C86" s="76"/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14"/>
      <c r="O86" s="14"/>
      <c r="P86" s="14"/>
      <c r="Q86" s="14"/>
    </row>
    <row r="87" spans="1:17" ht="38.25" customHeight="1">
      <c r="A87" s="15" t="s">
        <v>173</v>
      </c>
      <c r="B87" s="24" t="s">
        <v>87</v>
      </c>
      <c r="C87" s="17" t="s">
        <v>53</v>
      </c>
      <c r="D87" s="13"/>
      <c r="E87" s="13"/>
      <c r="F87" s="66">
        <v>6</v>
      </c>
      <c r="G87" s="73">
        <v>100</v>
      </c>
      <c r="H87" s="66">
        <v>6</v>
      </c>
      <c r="I87" s="73">
        <v>100</v>
      </c>
      <c r="J87" s="66">
        <v>7</v>
      </c>
      <c r="K87" s="72">
        <v>116.7</v>
      </c>
      <c r="L87" s="66">
        <v>7</v>
      </c>
      <c r="M87" s="72">
        <v>116.7</v>
      </c>
      <c r="N87" s="66">
        <v>7</v>
      </c>
      <c r="O87" s="73">
        <v>100</v>
      </c>
      <c r="P87" s="66">
        <v>7</v>
      </c>
      <c r="Q87" s="73">
        <v>100</v>
      </c>
    </row>
    <row r="88" spans="1:17" ht="30" customHeight="1">
      <c r="A88" s="15" t="s">
        <v>174</v>
      </c>
      <c r="B88" s="26" t="s">
        <v>88</v>
      </c>
      <c r="C88" s="17" t="s">
        <v>53</v>
      </c>
      <c r="D88" s="13"/>
      <c r="E88" s="13"/>
      <c r="F88" s="66">
        <v>4</v>
      </c>
      <c r="G88" s="73">
        <v>100</v>
      </c>
      <c r="H88" s="66">
        <v>4</v>
      </c>
      <c r="I88" s="73">
        <v>100</v>
      </c>
      <c r="J88" s="66">
        <v>5</v>
      </c>
      <c r="K88" s="73">
        <v>125</v>
      </c>
      <c r="L88" s="66">
        <v>5</v>
      </c>
      <c r="M88" s="73">
        <v>125</v>
      </c>
      <c r="N88" s="66">
        <v>5</v>
      </c>
      <c r="O88" s="73">
        <v>100</v>
      </c>
      <c r="P88" s="66">
        <v>5</v>
      </c>
      <c r="Q88" s="73">
        <v>100</v>
      </c>
    </row>
    <row r="89" spans="1:17" ht="27.75" customHeight="1">
      <c r="A89" s="15" t="s">
        <v>175</v>
      </c>
      <c r="B89" s="27" t="s">
        <v>90</v>
      </c>
      <c r="C89" s="17" t="s">
        <v>53</v>
      </c>
      <c r="D89" s="13"/>
      <c r="E89" s="13"/>
      <c r="F89" s="66">
        <v>1</v>
      </c>
      <c r="G89" s="73">
        <v>100</v>
      </c>
      <c r="H89" s="66">
        <v>1</v>
      </c>
      <c r="I89" s="73">
        <v>100</v>
      </c>
      <c r="J89" s="66">
        <v>2</v>
      </c>
      <c r="K89" s="73">
        <v>200</v>
      </c>
      <c r="L89" s="66">
        <v>2</v>
      </c>
      <c r="M89" s="73">
        <v>200</v>
      </c>
      <c r="N89" s="66">
        <v>2</v>
      </c>
      <c r="O89" s="73">
        <v>100</v>
      </c>
      <c r="P89" s="66">
        <v>2</v>
      </c>
      <c r="Q89" s="73">
        <v>100</v>
      </c>
    </row>
    <row r="90" spans="1:17" ht="37.5" customHeight="1">
      <c r="A90" s="15" t="s">
        <v>176</v>
      </c>
      <c r="B90" s="28" t="s">
        <v>89</v>
      </c>
      <c r="C90" s="17" t="s">
        <v>53</v>
      </c>
      <c r="D90" s="13"/>
      <c r="E90" s="13"/>
      <c r="F90" s="66">
        <v>2</v>
      </c>
      <c r="G90" s="73">
        <v>100</v>
      </c>
      <c r="H90" s="66">
        <v>2</v>
      </c>
      <c r="I90" s="73">
        <v>100</v>
      </c>
      <c r="J90" s="66">
        <v>2</v>
      </c>
      <c r="K90" s="73">
        <v>100</v>
      </c>
      <c r="L90" s="66">
        <v>2</v>
      </c>
      <c r="M90" s="73">
        <v>100</v>
      </c>
      <c r="N90" s="66">
        <v>2</v>
      </c>
      <c r="O90" s="73">
        <v>100</v>
      </c>
      <c r="P90" s="66">
        <v>2</v>
      </c>
      <c r="Q90" s="73">
        <v>100</v>
      </c>
    </row>
    <row r="91" spans="1:17" ht="29.25" customHeight="1">
      <c r="A91" s="15" t="s">
        <v>177</v>
      </c>
      <c r="B91" s="27" t="s">
        <v>90</v>
      </c>
      <c r="C91" s="17" t="s">
        <v>53</v>
      </c>
      <c r="D91" s="13"/>
      <c r="E91" s="13"/>
      <c r="F91" s="66"/>
      <c r="G91" s="72"/>
      <c r="H91" s="66"/>
      <c r="I91" s="72"/>
      <c r="J91" s="66"/>
      <c r="K91" s="72"/>
      <c r="L91" s="66"/>
      <c r="M91" s="72"/>
      <c r="N91" s="67"/>
      <c r="O91" s="72"/>
      <c r="P91" s="67"/>
      <c r="Q91" s="72"/>
    </row>
    <row r="92" spans="1:17" ht="36.75" customHeight="1">
      <c r="A92" s="15" t="s">
        <v>178</v>
      </c>
      <c r="B92" s="18" t="s">
        <v>54</v>
      </c>
      <c r="C92" s="17" t="s">
        <v>7</v>
      </c>
      <c r="D92" s="13"/>
      <c r="E92" s="13" t="s">
        <v>93</v>
      </c>
      <c r="F92" s="66">
        <v>100</v>
      </c>
      <c r="G92" s="72"/>
      <c r="H92" s="66">
        <v>100</v>
      </c>
      <c r="I92" s="72"/>
      <c r="J92" s="66">
        <v>100</v>
      </c>
      <c r="K92" s="72"/>
      <c r="L92" s="66">
        <v>100</v>
      </c>
      <c r="M92" s="72"/>
      <c r="N92" s="67">
        <v>100</v>
      </c>
      <c r="O92" s="72"/>
      <c r="P92" s="67"/>
      <c r="Q92" s="72"/>
    </row>
    <row r="93" spans="1:17" ht="21.75" customHeight="1">
      <c r="A93" s="15" t="s">
        <v>179</v>
      </c>
      <c r="B93" s="18" t="s">
        <v>55</v>
      </c>
      <c r="C93" s="17" t="s">
        <v>3</v>
      </c>
      <c r="D93" s="13"/>
      <c r="E93" s="13"/>
      <c r="F93" s="66">
        <f>114.3+67.5</f>
        <v>181.8</v>
      </c>
      <c r="G93" s="72">
        <v>114.8</v>
      </c>
      <c r="H93" s="66">
        <v>242.8</v>
      </c>
      <c r="I93" s="72">
        <v>133.7</v>
      </c>
      <c r="J93" s="66">
        <v>223.1</v>
      </c>
      <c r="K93" s="72">
        <v>122.7</v>
      </c>
      <c r="L93" s="66">
        <v>275.41</v>
      </c>
      <c r="M93" s="72">
        <v>113.4</v>
      </c>
      <c r="N93" s="67">
        <f>192.6+116.3</f>
        <v>308.9</v>
      </c>
      <c r="O93" s="72">
        <v>138.5</v>
      </c>
      <c r="P93" s="67">
        <v>275</v>
      </c>
      <c r="Q93" s="72">
        <v>99.9</v>
      </c>
    </row>
    <row r="94" spans="1:17" ht="39.75" customHeight="1">
      <c r="A94" s="15" t="s">
        <v>180</v>
      </c>
      <c r="B94" s="18" t="s">
        <v>56</v>
      </c>
      <c r="C94" s="17" t="s">
        <v>7</v>
      </c>
      <c r="D94" s="13"/>
      <c r="E94" s="13" t="s">
        <v>93</v>
      </c>
      <c r="F94" s="68">
        <f>114.3/F93*100</f>
        <v>62.87128712871286</v>
      </c>
      <c r="G94" s="73">
        <v>100</v>
      </c>
      <c r="H94" s="66">
        <v>51.9</v>
      </c>
      <c r="I94" s="72">
        <v>89.6</v>
      </c>
      <c r="J94" s="68">
        <v>42.7</v>
      </c>
      <c r="K94" s="72">
        <v>67.9</v>
      </c>
      <c r="L94" s="68">
        <f>133.163/L93*100</f>
        <v>48.35082241022475</v>
      </c>
      <c r="M94" s="72">
        <v>93.2</v>
      </c>
      <c r="N94" s="69">
        <f>138/N93*100</f>
        <v>44.67465199093558</v>
      </c>
      <c r="O94" s="72">
        <v>104.6</v>
      </c>
      <c r="P94" s="69">
        <f>120/P93*100</f>
        <v>43.63636363636363</v>
      </c>
      <c r="Q94" s="72">
        <v>90.2</v>
      </c>
    </row>
    <row r="95" spans="1:17" ht="39.75" customHeight="1">
      <c r="A95" s="15" t="s">
        <v>181</v>
      </c>
      <c r="B95" s="29" t="s">
        <v>69</v>
      </c>
      <c r="C95" s="17" t="s">
        <v>3</v>
      </c>
      <c r="D95" s="13"/>
      <c r="E95" s="13"/>
      <c r="F95" s="66">
        <v>19.2</v>
      </c>
      <c r="G95" s="73">
        <v>201</v>
      </c>
      <c r="H95" s="66">
        <v>25.9</v>
      </c>
      <c r="I95" s="72">
        <v>147.9</v>
      </c>
      <c r="J95" s="66">
        <v>25.8</v>
      </c>
      <c r="K95" s="72">
        <v>134.4</v>
      </c>
      <c r="L95" s="66">
        <v>25.81</v>
      </c>
      <c r="M95" s="72">
        <v>99.7</v>
      </c>
      <c r="N95" s="67">
        <f>13.62/2*3</f>
        <v>20.43</v>
      </c>
      <c r="O95" s="72">
        <v>79.2</v>
      </c>
      <c r="P95" s="67">
        <v>26</v>
      </c>
      <c r="Q95" s="72">
        <v>100.7</v>
      </c>
    </row>
    <row r="96" spans="1:17" ht="57.75" customHeight="1">
      <c r="A96" s="15" t="s">
        <v>182</v>
      </c>
      <c r="B96" s="30" t="s">
        <v>97</v>
      </c>
      <c r="C96" s="25" t="s">
        <v>7</v>
      </c>
      <c r="D96" s="13"/>
      <c r="E96" s="13"/>
      <c r="F96" s="66">
        <v>99.6</v>
      </c>
      <c r="G96" s="65" t="s">
        <v>93</v>
      </c>
      <c r="H96" s="66">
        <v>99.5</v>
      </c>
      <c r="I96" s="65" t="s">
        <v>93</v>
      </c>
      <c r="J96" s="66">
        <v>99.9</v>
      </c>
      <c r="K96" s="65" t="s">
        <v>93</v>
      </c>
      <c r="L96" s="66">
        <v>99.8</v>
      </c>
      <c r="M96" s="65" t="s">
        <v>93</v>
      </c>
      <c r="N96" s="67">
        <v>100</v>
      </c>
      <c r="O96" s="65" t="s">
        <v>93</v>
      </c>
      <c r="P96" s="67">
        <v>99.9</v>
      </c>
      <c r="Q96" s="65" t="s">
        <v>93</v>
      </c>
    </row>
    <row r="97" spans="1:17" ht="54.75" customHeight="1">
      <c r="A97" s="15" t="s">
        <v>183</v>
      </c>
      <c r="B97" s="30" t="s">
        <v>105</v>
      </c>
      <c r="C97" s="25" t="s">
        <v>53</v>
      </c>
      <c r="D97" s="13"/>
      <c r="E97" s="13"/>
      <c r="F97" s="66">
        <v>771</v>
      </c>
      <c r="G97" s="65" t="s">
        <v>93</v>
      </c>
      <c r="H97" s="66">
        <v>848</v>
      </c>
      <c r="I97" s="73">
        <v>111</v>
      </c>
      <c r="J97" s="66">
        <v>869</v>
      </c>
      <c r="K97" s="65" t="s">
        <v>93</v>
      </c>
      <c r="L97" s="66">
        <v>921</v>
      </c>
      <c r="M97" s="65">
        <v>1.086</v>
      </c>
      <c r="N97" s="67">
        <v>887</v>
      </c>
      <c r="O97" s="65" t="s">
        <v>93</v>
      </c>
      <c r="P97" s="67">
        <v>920</v>
      </c>
      <c r="Q97" s="73">
        <f>SUM(P97/L97*100)</f>
        <v>99.8914223669924</v>
      </c>
    </row>
    <row r="98" spans="1:17" ht="75" customHeight="1">
      <c r="A98" s="15" t="s">
        <v>184</v>
      </c>
      <c r="B98" s="30" t="s">
        <v>106</v>
      </c>
      <c r="C98" s="25" t="s">
        <v>86</v>
      </c>
      <c r="D98" s="13"/>
      <c r="E98" s="13"/>
      <c r="F98" s="71">
        <v>1439</v>
      </c>
      <c r="G98" s="65" t="s">
        <v>93</v>
      </c>
      <c r="H98" s="66">
        <v>1484</v>
      </c>
      <c r="I98" s="72">
        <v>132.8</v>
      </c>
      <c r="J98" s="66">
        <v>1507</v>
      </c>
      <c r="K98" s="65" t="s">
        <v>93</v>
      </c>
      <c r="L98" s="66">
        <v>1533</v>
      </c>
      <c r="M98" s="65">
        <v>1.033</v>
      </c>
      <c r="N98" s="67">
        <v>1493</v>
      </c>
      <c r="O98" s="65" t="s">
        <v>93</v>
      </c>
      <c r="P98" s="67">
        <v>1560</v>
      </c>
      <c r="Q98" s="73">
        <f>SUM(P98/L98*100)</f>
        <v>101.76125244618395</v>
      </c>
    </row>
    <row r="99" spans="1:17" s="4" customFormat="1" ht="99" customHeight="1">
      <c r="A99" s="15" t="s">
        <v>185</v>
      </c>
      <c r="B99" s="24" t="s">
        <v>98</v>
      </c>
      <c r="C99" s="25" t="s">
        <v>7</v>
      </c>
      <c r="D99" s="31"/>
      <c r="E99" s="31"/>
      <c r="F99" s="68">
        <f>H99</f>
        <v>84.2</v>
      </c>
      <c r="G99" s="65" t="s">
        <v>93</v>
      </c>
      <c r="H99" s="66">
        <v>84.2</v>
      </c>
      <c r="I99" s="65" t="s">
        <v>93</v>
      </c>
      <c r="J99" s="66">
        <v>84.2</v>
      </c>
      <c r="K99" s="65" t="s">
        <v>93</v>
      </c>
      <c r="L99" s="66">
        <v>84.9</v>
      </c>
      <c r="M99" s="65" t="s">
        <v>93</v>
      </c>
      <c r="N99" s="67">
        <f>L99</f>
        <v>84.9</v>
      </c>
      <c r="O99" s="65" t="s">
        <v>93</v>
      </c>
      <c r="P99" s="67">
        <f>N99</f>
        <v>84.9</v>
      </c>
      <c r="Q99" s="65" t="s">
        <v>93</v>
      </c>
    </row>
    <row r="100" spans="1:17" s="4" customFormat="1" ht="38.25" customHeight="1">
      <c r="A100" s="15" t="s">
        <v>186</v>
      </c>
      <c r="B100" s="18" t="s">
        <v>99</v>
      </c>
      <c r="C100" s="17" t="s">
        <v>7</v>
      </c>
      <c r="D100" s="31"/>
      <c r="E100" s="31"/>
      <c r="F100" s="68">
        <f>H100</f>
        <v>96.5</v>
      </c>
      <c r="G100" s="65" t="s">
        <v>93</v>
      </c>
      <c r="H100" s="66">
        <v>96.5</v>
      </c>
      <c r="I100" s="65" t="s">
        <v>93</v>
      </c>
      <c r="J100" s="66">
        <v>96.5</v>
      </c>
      <c r="K100" s="65" t="s">
        <v>93</v>
      </c>
      <c r="L100" s="66">
        <f>964.1/964.1*100</f>
        <v>100</v>
      </c>
      <c r="M100" s="65" t="s">
        <v>93</v>
      </c>
      <c r="N100" s="67">
        <f>L100</f>
        <v>100</v>
      </c>
      <c r="O100" s="65" t="s">
        <v>93</v>
      </c>
      <c r="P100" s="67">
        <f aca="true" t="shared" si="0" ref="P100:P106">N100</f>
        <v>100</v>
      </c>
      <c r="Q100" s="65" t="s">
        <v>93</v>
      </c>
    </row>
    <row r="101" spans="1:17" s="4" customFormat="1" ht="39.75" customHeight="1">
      <c r="A101" s="15" t="s">
        <v>187</v>
      </c>
      <c r="B101" s="18" t="s">
        <v>100</v>
      </c>
      <c r="C101" s="17" t="s">
        <v>7</v>
      </c>
      <c r="D101" s="31"/>
      <c r="E101" s="31"/>
      <c r="F101" s="68">
        <f aca="true" t="shared" si="1" ref="F101:F106">H101</f>
        <v>90.6</v>
      </c>
      <c r="G101" s="65" t="s">
        <v>93</v>
      </c>
      <c r="H101" s="66">
        <v>90.6</v>
      </c>
      <c r="I101" s="65" t="s">
        <v>93</v>
      </c>
      <c r="J101" s="66">
        <v>90.6</v>
      </c>
      <c r="K101" s="65" t="s">
        <v>93</v>
      </c>
      <c r="L101" s="68">
        <f>875/964.1*100</f>
        <v>90.7582201016492</v>
      </c>
      <c r="M101" s="65" t="s">
        <v>93</v>
      </c>
      <c r="N101" s="69">
        <f aca="true" t="shared" si="2" ref="N101:N106">L101</f>
        <v>90.7582201016492</v>
      </c>
      <c r="O101" s="65" t="s">
        <v>93</v>
      </c>
      <c r="P101" s="69">
        <f t="shared" si="0"/>
        <v>90.7582201016492</v>
      </c>
      <c r="Q101" s="65" t="s">
        <v>93</v>
      </c>
    </row>
    <row r="102" spans="1:17" s="4" customFormat="1" ht="40.5" customHeight="1">
      <c r="A102" s="15" t="s">
        <v>188</v>
      </c>
      <c r="B102" s="18" t="s">
        <v>101</v>
      </c>
      <c r="C102" s="17" t="s">
        <v>7</v>
      </c>
      <c r="D102" s="31"/>
      <c r="E102" s="31"/>
      <c r="F102" s="68">
        <f t="shared" si="1"/>
        <v>97</v>
      </c>
      <c r="G102" s="65" t="s">
        <v>93</v>
      </c>
      <c r="H102" s="66">
        <v>97</v>
      </c>
      <c r="I102" s="65" t="s">
        <v>93</v>
      </c>
      <c r="J102" s="66">
        <v>97</v>
      </c>
      <c r="K102" s="65" t="s">
        <v>93</v>
      </c>
      <c r="L102" s="68">
        <f>939/964.1*100</f>
        <v>97.39653562908411</v>
      </c>
      <c r="M102" s="65" t="s">
        <v>93</v>
      </c>
      <c r="N102" s="69">
        <f t="shared" si="2"/>
        <v>97.39653562908411</v>
      </c>
      <c r="O102" s="65" t="s">
        <v>93</v>
      </c>
      <c r="P102" s="69">
        <f t="shared" si="0"/>
        <v>97.39653562908411</v>
      </c>
      <c r="Q102" s="65" t="s">
        <v>93</v>
      </c>
    </row>
    <row r="103" spans="1:17" s="4" customFormat="1" ht="38.25" customHeight="1">
      <c r="A103" s="15" t="s">
        <v>189</v>
      </c>
      <c r="B103" s="18" t="s">
        <v>102</v>
      </c>
      <c r="C103" s="17" t="s">
        <v>7</v>
      </c>
      <c r="D103" s="31"/>
      <c r="E103" s="31"/>
      <c r="F103" s="68">
        <f t="shared" si="1"/>
        <v>82.9</v>
      </c>
      <c r="G103" s="65" t="s">
        <v>93</v>
      </c>
      <c r="H103" s="66">
        <v>82.9</v>
      </c>
      <c r="I103" s="65" t="s">
        <v>93</v>
      </c>
      <c r="J103" s="66">
        <v>82.9</v>
      </c>
      <c r="K103" s="65" t="s">
        <v>93</v>
      </c>
      <c r="L103" s="68">
        <f>805.3/964.1*100</f>
        <v>83.52867959755211</v>
      </c>
      <c r="M103" s="65" t="s">
        <v>93</v>
      </c>
      <c r="N103" s="69">
        <f t="shared" si="2"/>
        <v>83.52867959755211</v>
      </c>
      <c r="O103" s="65" t="s">
        <v>93</v>
      </c>
      <c r="P103" s="69">
        <f t="shared" si="0"/>
        <v>83.52867959755211</v>
      </c>
      <c r="Q103" s="65" t="s">
        <v>93</v>
      </c>
    </row>
    <row r="104" spans="1:17" s="4" customFormat="1" ht="24.75" customHeight="1">
      <c r="A104" s="15" t="s">
        <v>190</v>
      </c>
      <c r="B104" s="18" t="s">
        <v>103</v>
      </c>
      <c r="C104" s="17" t="s">
        <v>7</v>
      </c>
      <c r="D104" s="31"/>
      <c r="E104" s="31"/>
      <c r="F104" s="68">
        <f t="shared" si="1"/>
        <v>97.8</v>
      </c>
      <c r="G104" s="65" t="s">
        <v>93</v>
      </c>
      <c r="H104" s="66">
        <v>97.8</v>
      </c>
      <c r="I104" s="65" t="s">
        <v>93</v>
      </c>
      <c r="J104" s="66">
        <v>97.8</v>
      </c>
      <c r="K104" s="65" t="s">
        <v>93</v>
      </c>
      <c r="L104" s="68">
        <f>947/964.1*100</f>
        <v>98.22632507001349</v>
      </c>
      <c r="M104" s="65" t="s">
        <v>93</v>
      </c>
      <c r="N104" s="69">
        <f t="shared" si="2"/>
        <v>98.22632507001349</v>
      </c>
      <c r="O104" s="65" t="s">
        <v>93</v>
      </c>
      <c r="P104" s="69">
        <f t="shared" si="0"/>
        <v>98.22632507001349</v>
      </c>
      <c r="Q104" s="65" t="s">
        <v>93</v>
      </c>
    </row>
    <row r="105" spans="1:17" s="4" customFormat="1" ht="39.75" customHeight="1">
      <c r="A105" s="15" t="s">
        <v>191</v>
      </c>
      <c r="B105" s="18" t="s">
        <v>107</v>
      </c>
      <c r="C105" s="17" t="s">
        <v>7</v>
      </c>
      <c r="D105" s="31"/>
      <c r="E105" s="31"/>
      <c r="F105" s="68">
        <f t="shared" si="1"/>
        <v>84.2</v>
      </c>
      <c r="G105" s="65" t="s">
        <v>93</v>
      </c>
      <c r="H105" s="66">
        <v>84.2</v>
      </c>
      <c r="I105" s="65" t="s">
        <v>93</v>
      </c>
      <c r="J105" s="66">
        <v>84.2</v>
      </c>
      <c r="K105" s="65" t="s">
        <v>93</v>
      </c>
      <c r="L105" s="68">
        <f>818.4/964.1*100</f>
        <v>84.88745980707395</v>
      </c>
      <c r="M105" s="65" t="s">
        <v>93</v>
      </c>
      <c r="N105" s="69">
        <f t="shared" si="2"/>
        <v>84.88745980707395</v>
      </c>
      <c r="O105" s="65" t="s">
        <v>93</v>
      </c>
      <c r="P105" s="69">
        <f t="shared" si="0"/>
        <v>84.88745980707395</v>
      </c>
      <c r="Q105" s="65" t="s">
        <v>93</v>
      </c>
    </row>
    <row r="106" spans="1:17" s="4" customFormat="1" ht="38.25" customHeight="1">
      <c r="A106" s="15" t="s">
        <v>192</v>
      </c>
      <c r="B106" s="18" t="s">
        <v>104</v>
      </c>
      <c r="C106" s="17" t="s">
        <v>7</v>
      </c>
      <c r="D106" s="31"/>
      <c r="E106" s="31"/>
      <c r="F106" s="68">
        <f t="shared" si="1"/>
        <v>1.9</v>
      </c>
      <c r="G106" s="65" t="s">
        <v>93</v>
      </c>
      <c r="H106" s="66">
        <v>1.9</v>
      </c>
      <c r="I106" s="65" t="s">
        <v>93</v>
      </c>
      <c r="J106" s="66">
        <v>1.9</v>
      </c>
      <c r="K106" s="65" t="s">
        <v>93</v>
      </c>
      <c r="L106" s="70">
        <v>1.9</v>
      </c>
      <c r="M106" s="65" t="s">
        <v>93</v>
      </c>
      <c r="N106" s="69">
        <f t="shared" si="2"/>
        <v>1.9</v>
      </c>
      <c r="O106" s="65" t="s">
        <v>93</v>
      </c>
      <c r="P106" s="69">
        <f t="shared" si="0"/>
        <v>1.9</v>
      </c>
      <c r="Q106" s="65" t="s">
        <v>93</v>
      </c>
    </row>
    <row r="107" spans="1:17" ht="22.5" customHeight="1">
      <c r="A107" s="12" t="s">
        <v>193</v>
      </c>
      <c r="B107" s="83" t="s">
        <v>41</v>
      </c>
      <c r="C107" s="76"/>
      <c r="D107" s="13"/>
      <c r="E107" s="13"/>
      <c r="F107" s="13"/>
      <c r="G107" s="13"/>
      <c r="H107" s="13"/>
      <c r="I107" s="13"/>
      <c r="J107" s="13"/>
      <c r="K107" s="13"/>
      <c r="L107" s="13"/>
      <c r="M107" s="14"/>
      <c r="N107" s="14"/>
      <c r="O107" s="14"/>
      <c r="P107" s="14"/>
      <c r="Q107" s="14"/>
    </row>
    <row r="108" spans="1:17" ht="59.25" customHeight="1">
      <c r="A108" s="15" t="s">
        <v>194</v>
      </c>
      <c r="B108" s="18" t="s">
        <v>48</v>
      </c>
      <c r="C108" s="17" t="s">
        <v>42</v>
      </c>
      <c r="D108" s="13"/>
      <c r="E108" s="13"/>
      <c r="F108" s="13">
        <v>54710.9</v>
      </c>
      <c r="G108" s="44">
        <v>111.36534805424265</v>
      </c>
      <c r="H108" s="61">
        <v>53467.7</v>
      </c>
      <c r="I108" s="51">
        <v>110.34324064405085</v>
      </c>
      <c r="J108" s="62">
        <v>61164</v>
      </c>
      <c r="K108" s="51">
        <v>111.7949074133308</v>
      </c>
      <c r="L108" s="62">
        <v>60205.5</v>
      </c>
      <c r="M108" s="52">
        <v>112.60162677653986</v>
      </c>
      <c r="N108" s="63">
        <v>70313.3</v>
      </c>
      <c r="O108" s="52">
        <v>114.95863579883591</v>
      </c>
      <c r="P108" s="63">
        <v>68360</v>
      </c>
      <c r="Q108" s="52">
        <v>113.54444361395552</v>
      </c>
    </row>
    <row r="109" spans="1:17" ht="22.5" customHeight="1">
      <c r="A109" s="15" t="s">
        <v>195</v>
      </c>
      <c r="B109" s="18" t="s">
        <v>43</v>
      </c>
      <c r="C109" s="17" t="s">
        <v>42</v>
      </c>
      <c r="D109" s="13"/>
      <c r="E109" s="13"/>
      <c r="F109" s="13">
        <v>39104</v>
      </c>
      <c r="G109" s="44">
        <v>109.00069686411149</v>
      </c>
      <c r="H109" s="61">
        <v>38758</v>
      </c>
      <c r="I109" s="51">
        <v>106.83433208558213</v>
      </c>
      <c r="J109" s="62">
        <v>40950</v>
      </c>
      <c r="K109" s="51">
        <v>104.72074468085107</v>
      </c>
      <c r="L109" s="62">
        <v>41510.1</v>
      </c>
      <c r="M109" s="52">
        <v>107.100727591723</v>
      </c>
      <c r="N109" s="63">
        <v>44407</v>
      </c>
      <c r="O109" s="52">
        <v>108.44200244200243</v>
      </c>
      <c r="P109" s="63">
        <v>45410.1</v>
      </c>
      <c r="Q109" s="52">
        <v>109.3953037935346</v>
      </c>
    </row>
    <row r="110" spans="1:17" ht="19.5" customHeight="1">
      <c r="A110" s="15" t="s">
        <v>196</v>
      </c>
      <c r="B110" s="18" t="s">
        <v>44</v>
      </c>
      <c r="C110" s="17" t="s">
        <v>42</v>
      </c>
      <c r="D110" s="13"/>
      <c r="E110" s="13"/>
      <c r="F110" s="13">
        <v>134200</v>
      </c>
      <c r="G110" s="13">
        <v>92.6</v>
      </c>
      <c r="H110" s="13">
        <v>185708</v>
      </c>
      <c r="I110" s="13">
        <v>89.8</v>
      </c>
      <c r="J110" s="13">
        <v>138300</v>
      </c>
      <c r="K110" s="44">
        <v>103</v>
      </c>
      <c r="L110" s="13">
        <v>204200</v>
      </c>
      <c r="M110" s="43">
        <v>110</v>
      </c>
      <c r="N110" s="60">
        <v>157500</v>
      </c>
      <c r="O110" s="42">
        <v>113.9</v>
      </c>
      <c r="P110" s="40">
        <v>222330</v>
      </c>
      <c r="Q110" s="40">
        <v>108.9</v>
      </c>
    </row>
    <row r="111" spans="1:17" ht="39" customHeight="1">
      <c r="A111" s="15" t="s">
        <v>197</v>
      </c>
      <c r="B111" s="18" t="s">
        <v>49</v>
      </c>
      <c r="C111" s="17" t="s">
        <v>7</v>
      </c>
      <c r="D111" s="13"/>
      <c r="E111" s="13" t="s">
        <v>93</v>
      </c>
      <c r="F111" s="13">
        <v>101.7</v>
      </c>
      <c r="G111" s="44"/>
      <c r="H111" s="13">
        <v>109.5</v>
      </c>
      <c r="I111" s="13"/>
      <c r="J111" s="13">
        <v>101.8</v>
      </c>
      <c r="K111" s="44"/>
      <c r="L111" s="13">
        <v>103.6</v>
      </c>
      <c r="M111" s="44"/>
      <c r="N111" s="42">
        <v>102</v>
      </c>
      <c r="O111" s="44"/>
      <c r="P111" s="42">
        <v>102.8</v>
      </c>
      <c r="Q111" s="44"/>
    </row>
    <row r="112" spans="1:17" ht="43.5" customHeight="1">
      <c r="A112" s="15" t="s">
        <v>198</v>
      </c>
      <c r="B112" s="18" t="s">
        <v>45</v>
      </c>
      <c r="C112" s="17" t="s">
        <v>42</v>
      </c>
      <c r="D112" s="13"/>
      <c r="E112" s="13"/>
      <c r="F112" s="13">
        <v>13138.8</v>
      </c>
      <c r="G112" s="47">
        <v>107.74453847667782</v>
      </c>
      <c r="H112" s="13">
        <v>13144.5</v>
      </c>
      <c r="I112" s="44">
        <v>109.24526890567732</v>
      </c>
      <c r="J112" s="13">
        <v>14484.2</v>
      </c>
      <c r="K112" s="44">
        <v>110.23990014308767</v>
      </c>
      <c r="L112" s="13">
        <v>14445</v>
      </c>
      <c r="M112" s="44">
        <v>109.89387196165697</v>
      </c>
      <c r="N112" s="42">
        <v>15901.6</v>
      </c>
      <c r="O112" s="44">
        <v>109.78583560017121</v>
      </c>
      <c r="P112" s="42">
        <v>15903</v>
      </c>
      <c r="Q112" s="44">
        <v>110.09345794392524</v>
      </c>
    </row>
    <row r="113" spans="1:17" ht="40.5" customHeight="1">
      <c r="A113" s="15" t="s">
        <v>199</v>
      </c>
      <c r="B113" s="18" t="s">
        <v>46</v>
      </c>
      <c r="C113" s="17" t="s">
        <v>7</v>
      </c>
      <c r="D113" s="13"/>
      <c r="E113" s="13" t="s">
        <v>93</v>
      </c>
      <c r="F113" s="13">
        <v>171.5</v>
      </c>
      <c r="G113" s="13"/>
      <c r="H113" s="13">
        <v>176.4</v>
      </c>
      <c r="I113" s="13"/>
      <c r="J113" s="13">
        <v>192.6</v>
      </c>
      <c r="K113" s="13"/>
      <c r="L113" s="13">
        <v>189.1</v>
      </c>
      <c r="M113" s="64"/>
      <c r="N113" s="42">
        <v>180.4</v>
      </c>
      <c r="O113" s="42"/>
      <c r="P113" s="42">
        <v>180.4</v>
      </c>
      <c r="Q113" s="64"/>
    </row>
    <row r="114" spans="1:17" ht="24.75" customHeight="1">
      <c r="A114" s="15" t="s">
        <v>200</v>
      </c>
      <c r="B114" s="18" t="s">
        <v>81</v>
      </c>
      <c r="C114" s="17" t="s">
        <v>47</v>
      </c>
      <c r="D114" s="13"/>
      <c r="E114" s="13"/>
      <c r="F114" s="13">
        <v>83.1</v>
      </c>
      <c r="G114" s="13">
        <v>86.7</v>
      </c>
      <c r="H114" s="13">
        <v>119.9</v>
      </c>
      <c r="I114" s="13">
        <v>84.2</v>
      </c>
      <c r="J114" s="13">
        <v>85.2</v>
      </c>
      <c r="K114" s="44">
        <v>102.5</v>
      </c>
      <c r="L114" s="13">
        <v>136.1</v>
      </c>
      <c r="M114" s="43">
        <v>113.5</v>
      </c>
      <c r="N114" s="42">
        <v>99.4</v>
      </c>
      <c r="O114" s="42">
        <v>116.6</v>
      </c>
      <c r="P114" s="42">
        <v>150.5</v>
      </c>
      <c r="Q114" s="42">
        <v>110.6</v>
      </c>
    </row>
    <row r="115" spans="1:17" ht="23.25" customHeight="1">
      <c r="A115" s="15" t="s">
        <v>201</v>
      </c>
      <c r="B115" s="18" t="s">
        <v>82</v>
      </c>
      <c r="C115" s="17" t="s">
        <v>47</v>
      </c>
      <c r="D115" s="13"/>
      <c r="E115" s="13"/>
      <c r="F115" s="13">
        <v>40.9</v>
      </c>
      <c r="G115" s="13">
        <v>103</v>
      </c>
      <c r="H115" s="13">
        <v>52.9</v>
      </c>
      <c r="I115" s="13">
        <v>101.5</v>
      </c>
      <c r="J115" s="13">
        <v>42.3</v>
      </c>
      <c r="K115" s="13">
        <v>103.4</v>
      </c>
      <c r="L115" s="13">
        <v>54.7</v>
      </c>
      <c r="M115" s="43">
        <v>103.4</v>
      </c>
      <c r="N115" s="42">
        <v>45.9</v>
      </c>
      <c r="O115" s="42">
        <v>108.5</v>
      </c>
      <c r="P115" s="42">
        <v>56.2</v>
      </c>
      <c r="Q115" s="42">
        <v>102.7</v>
      </c>
    </row>
    <row r="116" spans="1:17" ht="58.5" customHeight="1">
      <c r="A116" s="15" t="s">
        <v>202</v>
      </c>
      <c r="B116" s="22" t="s">
        <v>83</v>
      </c>
      <c r="C116" s="23" t="s">
        <v>64</v>
      </c>
      <c r="D116" s="13"/>
      <c r="E116" s="13"/>
      <c r="F116" s="13">
        <v>9.7</v>
      </c>
      <c r="G116" s="13">
        <v>134.7</v>
      </c>
      <c r="H116" s="13">
        <v>9.9</v>
      </c>
      <c r="I116" s="13">
        <v>133.7</v>
      </c>
      <c r="J116" s="13">
        <v>13.1</v>
      </c>
      <c r="K116" s="44">
        <f>J116/F116*100</f>
        <v>135.0515463917526</v>
      </c>
      <c r="L116" s="13">
        <v>13.2</v>
      </c>
      <c r="M116" s="43">
        <f>L116/H116*100</f>
        <v>133.33333333333331</v>
      </c>
      <c r="N116" s="42">
        <v>14.1</v>
      </c>
      <c r="O116" s="43">
        <f>SUM(N116/J116*100)</f>
        <v>107.63358778625954</v>
      </c>
      <c r="P116" s="43">
        <v>14.5</v>
      </c>
      <c r="Q116" s="43">
        <f>SUM(P116/L116*100)</f>
        <v>109.84848484848486</v>
      </c>
    </row>
    <row r="117" spans="1:17" ht="17.25" customHeight="1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35"/>
      <c r="L117" s="35"/>
      <c r="M117" s="32"/>
      <c r="N117" s="32"/>
      <c r="O117" s="32"/>
      <c r="P117" s="32"/>
      <c r="Q117" s="32"/>
    </row>
    <row r="118" spans="1:17" ht="18.75" hidden="1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35"/>
      <c r="L118" s="35"/>
      <c r="M118" s="32"/>
      <c r="N118" s="32"/>
      <c r="O118" s="32"/>
      <c r="P118" s="32"/>
      <c r="Q118" s="32"/>
    </row>
    <row r="119" spans="1:17" ht="22.5">
      <c r="A119" s="32"/>
      <c r="B119" s="36" t="s">
        <v>230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22.5">
      <c r="A120" s="32"/>
      <c r="B120" s="37" t="s">
        <v>237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22.5">
      <c r="A121" s="32"/>
      <c r="B121" s="37" t="s">
        <v>231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3" ht="15.75">
      <c r="B123" s="74" t="s">
        <v>253</v>
      </c>
    </row>
  </sheetData>
  <sheetProtection/>
  <mergeCells count="15">
    <mergeCell ref="B86:C86"/>
    <mergeCell ref="B107:C107"/>
    <mergeCell ref="B52:C52"/>
    <mergeCell ref="B55:C55"/>
    <mergeCell ref="B67:C67"/>
    <mergeCell ref="B58:C58"/>
    <mergeCell ref="B71:C71"/>
    <mergeCell ref="B80:C80"/>
    <mergeCell ref="B49:C49"/>
    <mergeCell ref="B21:C21"/>
    <mergeCell ref="B4:K4"/>
    <mergeCell ref="B8:C8"/>
    <mergeCell ref="B12:C12"/>
    <mergeCell ref="B46:C46"/>
    <mergeCell ref="B30:C30"/>
  </mergeCells>
  <printOptions/>
  <pageMargins left="0.31496062992125984" right="0.35433070866141736" top="0.3937007874015748" bottom="0.3937007874015748" header="0.5118110236220472" footer="0.5118110236220472"/>
  <pageSetup horizontalDpi="600" verticalDpi="600" orientation="landscape" paperSize="9" scale="45" r:id="rId1"/>
  <rowBreaks count="4" manualBreakCount="4">
    <brk id="29" max="255" man="1"/>
    <brk id="57" max="255" man="1"/>
    <brk id="7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Лаптева Оксана Петровна</cp:lastModifiedBy>
  <cp:lastPrinted>2013-11-06T10:07:03Z</cp:lastPrinted>
  <dcterms:created xsi:type="dcterms:W3CDTF">2007-04-10T02:31:52Z</dcterms:created>
  <dcterms:modified xsi:type="dcterms:W3CDTF">2013-11-20T03:30:06Z</dcterms:modified>
  <cp:category/>
  <cp:version/>
  <cp:contentType/>
  <cp:contentStatus/>
</cp:coreProperties>
</file>